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jpeg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4.xml" ContentType="application/vnd.openxmlformats-officedocument.drawing+xml"/>
  <Override PartName="/xl/drawings/drawing5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 defaultThemeVersion="124226"/>
  <bookViews>
    <workbookView xWindow="28680" yWindow="1560" windowWidth="16608" windowHeight="7752" tabRatio="926" activeTab="3"/>
  </bookViews>
  <sheets>
    <sheet name="თ.ფ-1" sheetId="54" r:id="rId1"/>
    <sheet name="თ.ფ-1 (2)" sheetId="55" r:id="rId2"/>
    <sheet name="გბ" sheetId="53" r:id="rId3"/>
    <sheet name="კრებ-5" sheetId="136" r:id="rId4"/>
    <sheet name="5-1-სამ-ირაო" sheetId="113" r:id="rId5"/>
    <sheet name="5-2-წკ " sheetId="122" r:id="rId6"/>
    <sheet name="5-3 ელ " sheetId="118" r:id="rId7"/>
    <sheet name="5-4-ვკ  " sheetId="127" r:id="rId8"/>
    <sheet name="5-5-ეზო-ირაო " sheetId="141" r:id="rId9"/>
  </sheets>
  <definedNames>
    <definedName name="_xlnm._FilterDatabase" localSheetId="4" hidden="1">'5-1-სამ-ირაო'!$A$7:$L$222</definedName>
    <definedName name="_xlnm._FilterDatabase" localSheetId="5" hidden="1">'5-2-წკ '!$A$8:$L$544</definedName>
    <definedName name="_xlnm._FilterDatabase" localSheetId="6" hidden="1">'5-3 ელ '!$A$8:$L$94</definedName>
    <definedName name="_xlnm._FilterDatabase" localSheetId="7" hidden="1">'5-4-ვკ  '!$A$8:$L$57</definedName>
    <definedName name="_xlnm._FilterDatabase" localSheetId="8" hidden="1">'5-5-ეზო-ირაო '!$A$7:$L$160</definedName>
    <definedName name="_xlnm.Print_Area" localSheetId="4">'5-1-სამ-ირაო'!$A$2:$L$193</definedName>
    <definedName name="_xlnm.Print_Area" localSheetId="5">'5-2-წკ '!$A$1:$L$75</definedName>
    <definedName name="_xlnm.Print_Area" localSheetId="7">'5-4-ვკ  '!$A$1:$L$57</definedName>
    <definedName name="_xlnm.Print_Area" localSheetId="8">'5-5-ეზო-ირაო '!$A$2:$L$131</definedName>
    <definedName name="_xlnm.Print_Area" localSheetId="2">გბ!$A$1:$N$20</definedName>
    <definedName name="_xlnm.Print_Area" localSheetId="3">'კრებ-5'!$A$1:$H$26</definedName>
    <definedName name="_xlnm.Print_Titles" localSheetId="4">'5-1-სამ-ირაო'!$4:$7</definedName>
    <definedName name="_xlnm.Print_Titles" localSheetId="5">'5-2-წკ '!$6:$8</definedName>
    <definedName name="_xlnm.Print_Titles" localSheetId="7">'5-4-ვკ  '!$6:$8</definedName>
    <definedName name="_xlnm.Print_Titles" localSheetId="8">'5-5-ეზო-ირაო '!$4:$7</definedName>
    <definedName name="Summary" localSheetId="4">#REF!</definedName>
    <definedName name="Summary" localSheetId="5">#REF!</definedName>
    <definedName name="Summary" localSheetId="6">#REF!</definedName>
    <definedName name="Summary" localSheetId="7">#REF!</definedName>
    <definedName name="Summary" localSheetId="8">#REF!</definedName>
    <definedName name="Summary" localSheetId="1">#REF!</definedName>
    <definedName name="Summary" localSheetId="3">#REF!</definedName>
    <definedName name="Summary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2" i="118" l="1"/>
  <c r="L72" i="118" s="1"/>
  <c r="E117" i="113"/>
  <c r="G117" i="113" s="1"/>
  <c r="L117" i="113" s="1"/>
  <c r="E116" i="113"/>
  <c r="G116" i="113" s="1"/>
  <c r="L116" i="113" s="1"/>
  <c r="E115" i="113"/>
  <c r="E52" i="113"/>
  <c r="K52" i="113" s="1"/>
  <c r="L52" i="113" s="1"/>
  <c r="E51" i="113"/>
  <c r="I51" i="113" s="1"/>
  <c r="L51" i="113" s="1"/>
  <c r="E165" i="113"/>
  <c r="G166" i="113"/>
  <c r="L166" i="113" s="1"/>
  <c r="E179" i="113"/>
  <c r="E178" i="113" s="1"/>
  <c r="E66" i="122"/>
  <c r="G66" i="122" s="1"/>
  <c r="L66" i="122" s="1"/>
  <c r="E59" i="122"/>
  <c r="E37" i="122"/>
  <c r="G37" i="122" s="1"/>
  <c r="L37" i="122" s="1"/>
  <c r="G31" i="122"/>
  <c r="L31" i="122" s="1"/>
  <c r="G59" i="122" l="1"/>
  <c r="L59" i="122" s="1"/>
  <c r="I115" i="113"/>
  <c r="L115" i="113" s="1"/>
  <c r="G179" i="113"/>
  <c r="L179" i="113" s="1"/>
  <c r="G178" i="113"/>
  <c r="L178" i="113" s="1"/>
  <c r="G165" i="113" l="1"/>
  <c r="L165" i="113" s="1"/>
  <c r="E124" i="113" l="1"/>
  <c r="G124" i="113" s="1"/>
  <c r="L124" i="113" s="1"/>
  <c r="E123" i="113"/>
  <c r="G123" i="113" s="1"/>
  <c r="L123" i="113" s="1"/>
  <c r="E122" i="113"/>
  <c r="E121" i="113"/>
  <c r="K121" i="113" s="1"/>
  <c r="L121" i="113" s="1"/>
  <c r="E120" i="113"/>
  <c r="I120" i="113" s="1"/>
  <c r="L120" i="113" s="1"/>
  <c r="G122" i="113" l="1"/>
  <c r="L122" i="113" s="1"/>
  <c r="E49" i="113"/>
  <c r="K49" i="113" s="1"/>
  <c r="L49" i="113" s="1"/>
  <c r="E48" i="113"/>
  <c r="K48" i="113" s="1"/>
  <c r="L48" i="113" s="1"/>
  <c r="E47" i="113"/>
  <c r="I47" i="113" s="1"/>
  <c r="L47" i="113" s="1"/>
  <c r="E45" i="113"/>
  <c r="K45" i="113" s="1"/>
  <c r="L45" i="113" s="1"/>
  <c r="E44" i="113"/>
  <c r="I44" i="113" s="1"/>
  <c r="L44" i="113" s="1"/>
  <c r="E182" i="113" l="1"/>
  <c r="G182" i="113" s="1"/>
  <c r="L182" i="113" s="1"/>
  <c r="E181" i="113"/>
  <c r="G181" i="113" s="1"/>
  <c r="L181" i="113" s="1"/>
  <c r="E180" i="113"/>
  <c r="G180" i="113" s="1"/>
  <c r="L180" i="113" s="1"/>
  <c r="E177" i="113"/>
  <c r="K177" i="113" s="1"/>
  <c r="L177" i="113" s="1"/>
  <c r="E176" i="113"/>
  <c r="I176" i="113" s="1"/>
  <c r="L176" i="113" s="1"/>
  <c r="E174" i="113"/>
  <c r="G174" i="113" s="1"/>
  <c r="L174" i="113" s="1"/>
  <c r="D173" i="113"/>
  <c r="E173" i="113" s="1"/>
  <c r="G173" i="113" s="1"/>
  <c r="L173" i="113" s="1"/>
  <c r="D172" i="113"/>
  <c r="E172" i="113" s="1"/>
  <c r="K172" i="113" s="1"/>
  <c r="L172" i="113" s="1"/>
  <c r="E171" i="113"/>
  <c r="I171" i="113" s="1"/>
  <c r="L171" i="113" s="1"/>
  <c r="E112" i="113"/>
  <c r="G112" i="113" s="1"/>
  <c r="L112" i="113" s="1"/>
  <c r="E111" i="113"/>
  <c r="I111" i="113" l="1"/>
  <c r="L111" i="113" s="1"/>
  <c r="E148" i="113" l="1"/>
  <c r="G148" i="113" s="1"/>
  <c r="L148" i="113" s="1"/>
  <c r="E147" i="113"/>
  <c r="E146" i="113"/>
  <c r="G146" i="113" s="1"/>
  <c r="L146" i="113" s="1"/>
  <c r="E145" i="113"/>
  <c r="G145" i="113" s="1"/>
  <c r="L145" i="113" s="1"/>
  <c r="E144" i="113"/>
  <c r="G144" i="113" s="1"/>
  <c r="L144" i="113" s="1"/>
  <c r="E143" i="113"/>
  <c r="G143" i="113" s="1"/>
  <c r="L143" i="113" s="1"/>
  <c r="E142" i="113"/>
  <c r="G142" i="113" s="1"/>
  <c r="L142" i="113" s="1"/>
  <c r="D141" i="113"/>
  <c r="E141" i="113" s="1"/>
  <c r="G141" i="113" s="1"/>
  <c r="L141" i="113" s="1"/>
  <c r="E140" i="113"/>
  <c r="G140" i="113" s="1"/>
  <c r="L140" i="113" s="1"/>
  <c r="E139" i="113"/>
  <c r="E138" i="113"/>
  <c r="K138" i="113" s="1"/>
  <c r="L138" i="113" s="1"/>
  <c r="E137" i="113"/>
  <c r="I137" i="113" s="1"/>
  <c r="L137" i="113" s="1"/>
  <c r="G139" i="113" l="1"/>
  <c r="L139" i="113" s="1"/>
  <c r="G147" i="113"/>
  <c r="L147" i="113" s="1"/>
  <c r="E22" i="127" l="1"/>
  <c r="G21" i="127" l="1"/>
  <c r="L21" i="127" s="1"/>
  <c r="G54" i="122" l="1"/>
  <c r="L54" i="122" s="1"/>
  <c r="E45" i="122"/>
  <c r="G45" i="122" s="1"/>
  <c r="L45" i="122" s="1"/>
  <c r="G44" i="122"/>
  <c r="L44" i="122" s="1"/>
  <c r="G43" i="122"/>
  <c r="L43" i="122" s="1"/>
  <c r="E42" i="122"/>
  <c r="K42" i="122" s="1"/>
  <c r="L42" i="122" s="1"/>
  <c r="E41" i="122"/>
  <c r="I41" i="122" s="1"/>
  <c r="L41" i="122" s="1"/>
  <c r="E68" i="122"/>
  <c r="G68" i="122" s="1"/>
  <c r="L68" i="122" s="1"/>
  <c r="G67" i="122"/>
  <c r="L67" i="122" s="1"/>
  <c r="E65" i="122"/>
  <c r="K65" i="122" s="1"/>
  <c r="L65" i="122" s="1"/>
  <c r="E64" i="122"/>
  <c r="I64" i="122" s="1"/>
  <c r="L64" i="122" s="1"/>
  <c r="E62" i="122"/>
  <c r="G62" i="122" s="1"/>
  <c r="L62" i="122" s="1"/>
  <c r="G61" i="122"/>
  <c r="L61" i="122" s="1"/>
  <c r="G60" i="122"/>
  <c r="L60" i="122" s="1"/>
  <c r="E58" i="122"/>
  <c r="K58" i="122" s="1"/>
  <c r="L58" i="122" s="1"/>
  <c r="E57" i="122"/>
  <c r="I57" i="122" s="1"/>
  <c r="L57" i="122" s="1"/>
  <c r="E33" i="122"/>
  <c r="G33" i="122" s="1"/>
  <c r="L33" i="122" s="1"/>
  <c r="G32" i="122"/>
  <c r="L32" i="122" s="1"/>
  <c r="E30" i="122"/>
  <c r="K30" i="122" s="1"/>
  <c r="L30" i="122" s="1"/>
  <c r="E29" i="122"/>
  <c r="I29" i="122" s="1"/>
  <c r="L29" i="122" s="1"/>
  <c r="D27" i="141" l="1"/>
  <c r="D58" i="113"/>
  <c r="E11" i="127" l="1"/>
  <c r="I11" i="127" s="1"/>
  <c r="L11" i="127" s="1"/>
  <c r="D128" i="113"/>
  <c r="D79" i="113"/>
  <c r="E54" i="113" l="1"/>
  <c r="I54" i="113" s="1"/>
  <c r="L54" i="113" s="1"/>
  <c r="E27" i="141"/>
  <c r="K27" i="141" s="1"/>
  <c r="L27" i="141" s="1"/>
  <c r="E29" i="141"/>
  <c r="K29" i="141" s="1"/>
  <c r="L29" i="141" s="1"/>
  <c r="K25" i="141"/>
  <c r="L25" i="141" s="1"/>
  <c r="E60" i="113"/>
  <c r="K60" i="113" s="1"/>
  <c r="L60" i="113" s="1"/>
  <c r="E58" i="113"/>
  <c r="K58" i="113" s="1"/>
  <c r="L58" i="113" s="1"/>
  <c r="K56" i="113"/>
  <c r="L56" i="113" s="1"/>
  <c r="E83" i="141"/>
  <c r="I83" i="141" s="1"/>
  <c r="L83" i="141" s="1"/>
  <c r="E58" i="141"/>
  <c r="E59" i="141" s="1"/>
  <c r="I59" i="141" s="1"/>
  <c r="L59" i="141" s="1"/>
  <c r="D57" i="141"/>
  <c r="E57" i="141" s="1"/>
  <c r="K57" i="141" s="1"/>
  <c r="L57" i="141" s="1"/>
  <c r="D56" i="141"/>
  <c r="E56" i="141" s="1"/>
  <c r="K56" i="141" s="1"/>
  <c r="L56" i="141" s="1"/>
  <c r="D55" i="141"/>
  <c r="E55" i="141" s="1"/>
  <c r="I55" i="141" s="1"/>
  <c r="L55" i="141" s="1"/>
  <c r="K21" i="141"/>
  <c r="L21" i="141" s="1"/>
  <c r="E18" i="141"/>
  <c r="K18" i="141" s="1"/>
  <c r="L18" i="141" s="1"/>
  <c r="E17" i="141"/>
  <c r="I17" i="141" s="1"/>
  <c r="L17" i="141" s="1"/>
  <c r="E23" i="141"/>
  <c r="I23" i="141" s="1"/>
  <c r="L23" i="141" s="1"/>
  <c r="E85" i="141" l="1"/>
  <c r="G85" i="141" s="1"/>
  <c r="L85" i="141" s="1"/>
  <c r="E84" i="141"/>
  <c r="K84" i="141" s="1"/>
  <c r="L84" i="141" s="1"/>
  <c r="E90" i="141" l="1"/>
  <c r="E91" i="141" s="1"/>
  <c r="I91" i="141" s="1"/>
  <c r="L91" i="141" s="1"/>
  <c r="D96" i="141"/>
  <c r="E93" i="141"/>
  <c r="E95" i="141" s="1"/>
  <c r="K95" i="141" s="1"/>
  <c r="L95" i="141" s="1"/>
  <c r="G92" i="141"/>
  <c r="L92" i="141" s="1"/>
  <c r="E94" i="141" l="1"/>
  <c r="I94" i="141" s="1"/>
  <c r="L94" i="141" s="1"/>
  <c r="E96" i="141"/>
  <c r="G96" i="141" s="1"/>
  <c r="L96" i="141" s="1"/>
  <c r="E98" i="141"/>
  <c r="G98" i="141" s="1"/>
  <c r="L98" i="141" s="1"/>
  <c r="E97" i="141"/>
  <c r="G97" i="141" s="1"/>
  <c r="L97" i="141" s="1"/>
  <c r="F16" i="136" l="1"/>
  <c r="E122" i="141"/>
  <c r="G122" i="141" s="1"/>
  <c r="L122" i="141" s="1"/>
  <c r="E121" i="141"/>
  <c r="G121" i="141" s="1"/>
  <c r="L121" i="141" s="1"/>
  <c r="E120" i="141"/>
  <c r="K120" i="141" s="1"/>
  <c r="L120" i="141" s="1"/>
  <c r="E119" i="141"/>
  <c r="I119" i="141" s="1"/>
  <c r="L119" i="141" s="1"/>
  <c r="D115" i="141"/>
  <c r="E112" i="141"/>
  <c r="E117" i="141" s="1"/>
  <c r="G117" i="141" s="1"/>
  <c r="L117" i="141" s="1"/>
  <c r="E111" i="141"/>
  <c r="G111" i="141" s="1"/>
  <c r="L111" i="141" s="1"/>
  <c r="E110" i="141"/>
  <c r="G110" i="141" s="1"/>
  <c r="L110" i="141" s="1"/>
  <c r="E109" i="141"/>
  <c r="G109" i="141" s="1"/>
  <c r="L109" i="141" s="1"/>
  <c r="E108" i="141"/>
  <c r="G108" i="141" s="1"/>
  <c r="L108" i="141" s="1"/>
  <c r="G107" i="141"/>
  <c r="L107" i="141" s="1"/>
  <c r="G106" i="141"/>
  <c r="L106" i="141" s="1"/>
  <c r="G105" i="141"/>
  <c r="L105" i="141" s="1"/>
  <c r="E104" i="141"/>
  <c r="K104" i="141" s="1"/>
  <c r="L104" i="141" s="1"/>
  <c r="E103" i="141"/>
  <c r="I103" i="141" s="1"/>
  <c r="L103" i="141" s="1"/>
  <c r="E101" i="141"/>
  <c r="G101" i="141" s="1"/>
  <c r="L101" i="141" s="1"/>
  <c r="E100" i="141"/>
  <c r="I100" i="141" s="1"/>
  <c r="L100" i="141" s="1"/>
  <c r="E86" i="141"/>
  <c r="E88" i="141" s="1"/>
  <c r="K88" i="141" s="1"/>
  <c r="L88" i="141" s="1"/>
  <c r="E76" i="141"/>
  <c r="G76" i="141" s="1"/>
  <c r="L76" i="141" s="1"/>
  <c r="E75" i="141"/>
  <c r="G75" i="141" s="1"/>
  <c r="L75" i="141" s="1"/>
  <c r="E74" i="141"/>
  <c r="G74" i="141" s="1"/>
  <c r="L74" i="141" s="1"/>
  <c r="E70" i="141"/>
  <c r="E78" i="141" s="1"/>
  <c r="G78" i="141" s="1"/>
  <c r="L78" i="141" s="1"/>
  <c r="E65" i="141"/>
  <c r="E68" i="141" s="1"/>
  <c r="G68" i="141" s="1"/>
  <c r="L68" i="141" s="1"/>
  <c r="E64" i="141"/>
  <c r="G64" i="141" s="1"/>
  <c r="L64" i="141" s="1"/>
  <c r="E63" i="141"/>
  <c r="G63" i="141" s="1"/>
  <c r="L63" i="141" s="1"/>
  <c r="E62" i="141"/>
  <c r="K62" i="141" s="1"/>
  <c r="L62" i="141" s="1"/>
  <c r="E61" i="141"/>
  <c r="I61" i="141" s="1"/>
  <c r="L61" i="141" s="1"/>
  <c r="E52" i="141"/>
  <c r="G52" i="141" s="1"/>
  <c r="L52" i="141" s="1"/>
  <c r="E51" i="141"/>
  <c r="G51" i="141" s="1"/>
  <c r="L51" i="141" s="1"/>
  <c r="E50" i="141"/>
  <c r="G50" i="141" s="1"/>
  <c r="L50" i="141" s="1"/>
  <c r="E49" i="141"/>
  <c r="G49" i="141" s="1"/>
  <c r="L49" i="141" s="1"/>
  <c r="E48" i="141"/>
  <c r="K48" i="141" s="1"/>
  <c r="L48" i="141" s="1"/>
  <c r="E47" i="141"/>
  <c r="I47" i="141" s="1"/>
  <c r="L47" i="141" s="1"/>
  <c r="D44" i="141"/>
  <c r="E44" i="141" s="1"/>
  <c r="G44" i="141" s="1"/>
  <c r="L44" i="141" s="1"/>
  <c r="D43" i="141"/>
  <c r="E43" i="141" s="1"/>
  <c r="G43" i="141" s="1"/>
  <c r="L43" i="141" s="1"/>
  <c r="D42" i="141"/>
  <c r="E42" i="141" s="1"/>
  <c r="G42" i="141" s="1"/>
  <c r="L42" i="141" s="1"/>
  <c r="E41" i="141"/>
  <c r="K41" i="141" s="1"/>
  <c r="L41" i="141" s="1"/>
  <c r="E40" i="141"/>
  <c r="I40" i="141" s="1"/>
  <c r="L40" i="141" s="1"/>
  <c r="E20" i="141"/>
  <c r="I20" i="141" s="1"/>
  <c r="L20" i="141" s="1"/>
  <c r="D15" i="141"/>
  <c r="E15" i="141" s="1"/>
  <c r="K15" i="141" s="1"/>
  <c r="L15" i="141" s="1"/>
  <c r="D14" i="141"/>
  <c r="E14" i="141" s="1"/>
  <c r="I14" i="141" s="1"/>
  <c r="L14" i="141" s="1"/>
  <c r="D12" i="141"/>
  <c r="E12" i="141" s="1"/>
  <c r="K12" i="141" s="1"/>
  <c r="L12" i="141" s="1"/>
  <c r="D11" i="141"/>
  <c r="E11" i="141" s="1"/>
  <c r="E72" i="141" l="1"/>
  <c r="K72" i="141" s="1"/>
  <c r="L72" i="141" s="1"/>
  <c r="E73" i="141"/>
  <c r="G73" i="141" s="1"/>
  <c r="L73" i="141" s="1"/>
  <c r="E77" i="141"/>
  <c r="G77" i="141" s="1"/>
  <c r="L77" i="141" s="1"/>
  <c r="E89" i="141"/>
  <c r="G89" i="141" s="1"/>
  <c r="L89" i="141" s="1"/>
  <c r="E66" i="141"/>
  <c r="I66" i="141" s="1"/>
  <c r="L66" i="141" s="1"/>
  <c r="E71" i="141"/>
  <c r="I71" i="141" s="1"/>
  <c r="L71" i="141" s="1"/>
  <c r="E87" i="141"/>
  <c r="I87" i="141" s="1"/>
  <c r="L87" i="141" s="1"/>
  <c r="I11" i="141"/>
  <c r="L11" i="141" s="1"/>
  <c r="E67" i="141"/>
  <c r="K67" i="141" s="1"/>
  <c r="L67" i="141" s="1"/>
  <c r="E115" i="141"/>
  <c r="G115" i="141" s="1"/>
  <c r="L115" i="141" s="1"/>
  <c r="E79" i="141"/>
  <c r="G79" i="141" s="1"/>
  <c r="L79" i="141" s="1"/>
  <c r="E81" i="141"/>
  <c r="G81" i="141" s="1"/>
  <c r="L81" i="141" s="1"/>
  <c r="E114" i="141"/>
  <c r="K114" i="141" s="1"/>
  <c r="L114" i="141" s="1"/>
  <c r="E116" i="141"/>
  <c r="G116" i="141" s="1"/>
  <c r="L116" i="141" s="1"/>
  <c r="E69" i="141"/>
  <c r="G69" i="141" s="1"/>
  <c r="L69" i="141" s="1"/>
  <c r="E80" i="141"/>
  <c r="G80" i="141" s="1"/>
  <c r="L80" i="141" s="1"/>
  <c r="E113" i="141"/>
  <c r="I113" i="141" s="1"/>
  <c r="L113" i="141" s="1"/>
  <c r="G125" i="141" l="1"/>
  <c r="L126" i="141" s="1"/>
  <c r="L125" i="141"/>
  <c r="K125" i="141"/>
  <c r="I125" i="141"/>
  <c r="L127" i="141" l="1"/>
  <c r="L128" i="141" s="1"/>
  <c r="L129" i="141" s="1"/>
  <c r="L130" i="141" s="1"/>
  <c r="L131" i="141" s="1"/>
  <c r="D15" i="136" s="1"/>
  <c r="H15" i="136" l="1"/>
  <c r="D30" i="113" l="1"/>
  <c r="E30" i="113" s="1"/>
  <c r="K30" i="113" s="1"/>
  <c r="L30" i="113" s="1"/>
  <c r="D29" i="113"/>
  <c r="E29" i="113" s="1"/>
  <c r="I29" i="113" s="1"/>
  <c r="L29" i="113" s="1"/>
  <c r="E71" i="113"/>
  <c r="E17" i="113"/>
  <c r="E19" i="113" s="1"/>
  <c r="K19" i="113" s="1"/>
  <c r="L19" i="113" s="1"/>
  <c r="E169" i="113"/>
  <c r="G169" i="113" s="1"/>
  <c r="L169" i="113" s="1"/>
  <c r="E168" i="113"/>
  <c r="G168" i="113" s="1"/>
  <c r="L168" i="113" s="1"/>
  <c r="E167" i="113"/>
  <c r="G167" i="113" s="1"/>
  <c r="L167" i="113" s="1"/>
  <c r="E164" i="113"/>
  <c r="K164" i="113" s="1"/>
  <c r="L164" i="113" s="1"/>
  <c r="E163" i="113"/>
  <c r="I163" i="113" s="1"/>
  <c r="L163" i="113" s="1"/>
  <c r="E109" i="113"/>
  <c r="G109" i="113" s="1"/>
  <c r="L109" i="113" s="1"/>
  <c r="E108" i="113"/>
  <c r="G108" i="113" s="1"/>
  <c r="L108" i="113" s="1"/>
  <c r="E107" i="113"/>
  <c r="K107" i="113" s="1"/>
  <c r="L107" i="113" s="1"/>
  <c r="E106" i="113"/>
  <c r="E104" i="113"/>
  <c r="G104" i="113" s="1"/>
  <c r="L104" i="113" s="1"/>
  <c r="E103" i="113"/>
  <c r="G103" i="113" s="1"/>
  <c r="L103" i="113" s="1"/>
  <c r="D102" i="113"/>
  <c r="E102" i="113" s="1"/>
  <c r="E101" i="113"/>
  <c r="K101" i="113" s="1"/>
  <c r="L101" i="113" s="1"/>
  <c r="E100" i="113"/>
  <c r="I100" i="113" s="1"/>
  <c r="L100" i="113" s="1"/>
  <c r="E80" i="113"/>
  <c r="G80" i="113" s="1"/>
  <c r="L80" i="113" s="1"/>
  <c r="E79" i="113"/>
  <c r="G79" i="113" s="1"/>
  <c r="L79" i="113" s="1"/>
  <c r="E78" i="113"/>
  <c r="K78" i="113" s="1"/>
  <c r="L78" i="113" s="1"/>
  <c r="E77" i="113"/>
  <c r="I77" i="113" s="1"/>
  <c r="L77" i="113" s="1"/>
  <c r="E161" i="113"/>
  <c r="G161" i="113" s="1"/>
  <c r="L161" i="113" s="1"/>
  <c r="E160" i="113"/>
  <c r="E159" i="113"/>
  <c r="G159" i="113" s="1"/>
  <c r="L159" i="113" s="1"/>
  <c r="E158" i="113"/>
  <c r="G158" i="113" s="1"/>
  <c r="L158" i="113" s="1"/>
  <c r="E157" i="113"/>
  <c r="G157" i="113" s="1"/>
  <c r="L157" i="113" s="1"/>
  <c r="E156" i="113"/>
  <c r="G156" i="113" s="1"/>
  <c r="L156" i="113" s="1"/>
  <c r="E155" i="113"/>
  <c r="G155" i="113" s="1"/>
  <c r="L155" i="113" s="1"/>
  <c r="D154" i="113"/>
  <c r="E154" i="113" s="1"/>
  <c r="G154" i="113" s="1"/>
  <c r="L154" i="113" s="1"/>
  <c r="E153" i="113"/>
  <c r="G153" i="113" s="1"/>
  <c r="L153" i="113" s="1"/>
  <c r="E152" i="113"/>
  <c r="G152" i="113" s="1"/>
  <c r="L152" i="113" s="1"/>
  <c r="E151" i="113"/>
  <c r="K151" i="113" s="1"/>
  <c r="L151" i="113" s="1"/>
  <c r="E150" i="113"/>
  <c r="I150" i="113" s="1"/>
  <c r="L150" i="113" s="1"/>
  <c r="E97" i="113"/>
  <c r="G97" i="113" s="1"/>
  <c r="L97" i="113" s="1"/>
  <c r="E96" i="113"/>
  <c r="G96" i="113" s="1"/>
  <c r="L96" i="113" s="1"/>
  <c r="E98" i="113"/>
  <c r="G98" i="113" s="1"/>
  <c r="L98" i="113" s="1"/>
  <c r="E95" i="113"/>
  <c r="K95" i="113" s="1"/>
  <c r="L95" i="113" s="1"/>
  <c r="E94" i="113"/>
  <c r="I94" i="113" s="1"/>
  <c r="L94" i="113" s="1"/>
  <c r="E92" i="113"/>
  <c r="G92" i="113" s="1"/>
  <c r="L92" i="113" s="1"/>
  <c r="D91" i="113"/>
  <c r="D90" i="113"/>
  <c r="E90" i="113" s="1"/>
  <c r="K90" i="113" s="1"/>
  <c r="L90" i="113" s="1"/>
  <c r="E89" i="113"/>
  <c r="I89" i="113" s="1"/>
  <c r="L89" i="113" s="1"/>
  <c r="E133" i="113"/>
  <c r="G133" i="113" s="1"/>
  <c r="L133" i="113" s="1"/>
  <c r="E42" i="113"/>
  <c r="I42" i="113" s="1"/>
  <c r="L42" i="113" s="1"/>
  <c r="E40" i="113"/>
  <c r="I40" i="113" s="1"/>
  <c r="L40" i="113" s="1"/>
  <c r="E35" i="113"/>
  <c r="K35" i="113" s="1"/>
  <c r="L35" i="113" s="1"/>
  <c r="E36" i="113"/>
  <c r="E34" i="113"/>
  <c r="I34" i="113" s="1"/>
  <c r="L34" i="113" s="1"/>
  <c r="E27" i="113"/>
  <c r="K27" i="113" s="1"/>
  <c r="L27" i="113" s="1"/>
  <c r="E26" i="113"/>
  <c r="I26" i="113" s="1"/>
  <c r="L26" i="113" s="1"/>
  <c r="E24" i="113"/>
  <c r="K24" i="113" s="1"/>
  <c r="L24" i="113" s="1"/>
  <c r="E23" i="113"/>
  <c r="I23" i="113" s="1"/>
  <c r="L23" i="113" s="1"/>
  <c r="E21" i="113"/>
  <c r="I21" i="113" s="1"/>
  <c r="L21" i="113" s="1"/>
  <c r="D13" i="113"/>
  <c r="D11" i="113"/>
  <c r="E87" i="113"/>
  <c r="G87" i="113" s="1"/>
  <c r="L87" i="113" s="1"/>
  <c r="E86" i="113"/>
  <c r="G86" i="113" s="1"/>
  <c r="L86" i="113" s="1"/>
  <c r="E85" i="113"/>
  <c r="G85" i="113" s="1"/>
  <c r="L85" i="113" s="1"/>
  <c r="E84" i="113"/>
  <c r="G84" i="113" s="1"/>
  <c r="L84" i="113" s="1"/>
  <c r="E83" i="113"/>
  <c r="K83" i="113" s="1"/>
  <c r="L83" i="113" s="1"/>
  <c r="E82" i="113"/>
  <c r="I82" i="113" s="1"/>
  <c r="L82" i="113" s="1"/>
  <c r="I106" i="113" l="1"/>
  <c r="L106" i="113" s="1"/>
  <c r="E118" i="113"/>
  <c r="G118" i="113" s="1"/>
  <c r="L118" i="113" s="1"/>
  <c r="G102" i="113"/>
  <c r="L102" i="113" s="1"/>
  <c r="E113" i="113"/>
  <c r="G113" i="113" s="1"/>
  <c r="L113" i="113" s="1"/>
  <c r="E38" i="113"/>
  <c r="K38" i="113" s="1"/>
  <c r="L38" i="113" s="1"/>
  <c r="E18" i="113"/>
  <c r="I18" i="113" s="1"/>
  <c r="L18" i="113" s="1"/>
  <c r="G160" i="113"/>
  <c r="L160" i="113" s="1"/>
  <c r="E91" i="113"/>
  <c r="G91" i="113" s="1"/>
  <c r="L91" i="113" s="1"/>
  <c r="E37" i="113"/>
  <c r="I37" i="113" s="1"/>
  <c r="L37" i="113" s="1"/>
  <c r="E49" i="127" l="1"/>
  <c r="G49" i="127" s="1"/>
  <c r="L49" i="127" s="1"/>
  <c r="G48" i="127"/>
  <c r="L48" i="127" s="1"/>
  <c r="E47" i="127"/>
  <c r="G47" i="127" s="1"/>
  <c r="L47" i="127" s="1"/>
  <c r="E46" i="127"/>
  <c r="K46" i="127" s="1"/>
  <c r="L46" i="127" s="1"/>
  <c r="E45" i="127"/>
  <c r="I45" i="127" s="1"/>
  <c r="L45" i="127" s="1"/>
  <c r="E43" i="127"/>
  <c r="G43" i="127" s="1"/>
  <c r="L43" i="127" s="1"/>
  <c r="E42" i="127"/>
  <c r="G42" i="127" s="1"/>
  <c r="L42" i="127" s="1"/>
  <c r="E41" i="127"/>
  <c r="K41" i="127" s="1"/>
  <c r="L41" i="127" s="1"/>
  <c r="E40" i="127"/>
  <c r="I40" i="127" s="1"/>
  <c r="L40" i="127" s="1"/>
  <c r="E38" i="127"/>
  <c r="G38" i="127" s="1"/>
  <c r="L38" i="127" s="1"/>
  <c r="G37" i="127"/>
  <c r="L37" i="127" s="1"/>
  <c r="E36" i="127"/>
  <c r="K36" i="127" s="1"/>
  <c r="L36" i="127" s="1"/>
  <c r="E35" i="127"/>
  <c r="I35" i="127" s="1"/>
  <c r="L35" i="127" s="1"/>
  <c r="D29" i="127"/>
  <c r="E28" i="127"/>
  <c r="E32" i="127" s="1"/>
  <c r="G32" i="127" s="1"/>
  <c r="L32" i="127" s="1"/>
  <c r="E27" i="127"/>
  <c r="G27" i="127" s="1"/>
  <c r="L27" i="127" s="1"/>
  <c r="G26" i="127"/>
  <c r="L26" i="127" s="1"/>
  <c r="E25" i="127"/>
  <c r="K25" i="127" s="1"/>
  <c r="L25" i="127" s="1"/>
  <c r="E24" i="127"/>
  <c r="I24" i="127" s="1"/>
  <c r="L24" i="127" s="1"/>
  <c r="G22" i="127"/>
  <c r="L22" i="127" s="1"/>
  <c r="E20" i="127"/>
  <c r="K20" i="127" s="1"/>
  <c r="L20" i="127" s="1"/>
  <c r="E19" i="127"/>
  <c r="I19" i="127" s="1"/>
  <c r="L19" i="127" s="1"/>
  <c r="E17" i="127"/>
  <c r="G17" i="127" s="1"/>
  <c r="L17" i="127" s="1"/>
  <c r="E16" i="127"/>
  <c r="G15" i="127"/>
  <c r="L15" i="127" s="1"/>
  <c r="G14" i="127"/>
  <c r="L14" i="127" s="1"/>
  <c r="E13" i="127"/>
  <c r="G13" i="127" s="1"/>
  <c r="E12" i="127"/>
  <c r="K12" i="127" s="1"/>
  <c r="E29" i="127" l="1"/>
  <c r="I29" i="127" s="1"/>
  <c r="L29" i="127" s="1"/>
  <c r="E30" i="127"/>
  <c r="K30" i="127" s="1"/>
  <c r="L30" i="127" s="1"/>
  <c r="G16" i="127"/>
  <c r="L16" i="127" s="1"/>
  <c r="E33" i="127"/>
  <c r="G33" i="127" s="1"/>
  <c r="L33" i="127" s="1"/>
  <c r="L12" i="127"/>
  <c r="L13" i="127"/>
  <c r="E31" i="127"/>
  <c r="G31" i="127" s="1"/>
  <c r="I51" i="127"/>
  <c r="K51" i="127" l="1"/>
  <c r="L31" i="127"/>
  <c r="L51" i="127" s="1"/>
  <c r="G51" i="127"/>
  <c r="L52" i="127" s="1"/>
  <c r="L53" i="127" l="1"/>
  <c r="L54" i="127" l="1"/>
  <c r="L55" i="127" s="1"/>
  <c r="L56" i="127" s="1"/>
  <c r="E55" i="122"/>
  <c r="G55" i="122" s="1"/>
  <c r="L55" i="122" s="1"/>
  <c r="G53" i="122"/>
  <c r="L53" i="122" s="1"/>
  <c r="G52" i="122"/>
  <c r="L52" i="122" s="1"/>
  <c r="G51" i="122"/>
  <c r="L51" i="122" s="1"/>
  <c r="E50" i="122"/>
  <c r="E49" i="122"/>
  <c r="K49" i="122" s="1"/>
  <c r="L49" i="122" s="1"/>
  <c r="E48" i="122"/>
  <c r="I48" i="122" s="1"/>
  <c r="L57" i="127" l="1"/>
  <c r="D14" i="136" s="1"/>
  <c r="H14" i="136" s="1"/>
  <c r="L48" i="122"/>
  <c r="G50" i="122"/>
  <c r="L50" i="122" l="1"/>
  <c r="E523" i="122" l="1"/>
  <c r="E39" i="122"/>
  <c r="G39" i="122" s="1"/>
  <c r="L39" i="122" s="1"/>
  <c r="G38" i="122"/>
  <c r="L38" i="122" s="1"/>
  <c r="E36" i="122"/>
  <c r="K36" i="122" s="1"/>
  <c r="L36" i="122" s="1"/>
  <c r="E35" i="122"/>
  <c r="I35" i="122" s="1"/>
  <c r="L35" i="122" s="1"/>
  <c r="E27" i="122"/>
  <c r="G27" i="122" s="1"/>
  <c r="L27" i="122" s="1"/>
  <c r="G26" i="122"/>
  <c r="L26" i="122" s="1"/>
  <c r="G25" i="122"/>
  <c r="L25" i="122" s="1"/>
  <c r="G24" i="122"/>
  <c r="L24" i="122" s="1"/>
  <c r="G23" i="122"/>
  <c r="L23" i="122" s="1"/>
  <c r="G22" i="122"/>
  <c r="L22" i="122" s="1"/>
  <c r="E21" i="122"/>
  <c r="G21" i="122" s="1"/>
  <c r="L21" i="122" s="1"/>
  <c r="E20" i="122"/>
  <c r="K20" i="122" s="1"/>
  <c r="L20" i="122" s="1"/>
  <c r="E19" i="122"/>
  <c r="I19" i="122" s="1"/>
  <c r="L19" i="122" s="1"/>
  <c r="E17" i="122"/>
  <c r="G17" i="122" s="1"/>
  <c r="L17" i="122" s="1"/>
  <c r="G16" i="122"/>
  <c r="L16" i="122" s="1"/>
  <c r="G15" i="122"/>
  <c r="L15" i="122" s="1"/>
  <c r="G14" i="122"/>
  <c r="L14" i="122" s="1"/>
  <c r="G13" i="122"/>
  <c r="L13" i="122" s="1"/>
  <c r="E12" i="122"/>
  <c r="G12" i="122" s="1"/>
  <c r="E11" i="122"/>
  <c r="K11" i="122" s="1"/>
  <c r="E10" i="122"/>
  <c r="I10" i="122" s="1"/>
  <c r="G13" i="118"/>
  <c r="L13" i="118" s="1"/>
  <c r="K73" i="118"/>
  <c r="G71" i="118"/>
  <c r="G73" i="118" s="1"/>
  <c r="L74" i="118" s="1"/>
  <c r="E70" i="118"/>
  <c r="I70" i="118" s="1"/>
  <c r="L70" i="118" s="1"/>
  <c r="E68" i="118"/>
  <c r="I68" i="118" s="1"/>
  <c r="G55" i="118"/>
  <c r="L55" i="118" s="1"/>
  <c r="G54" i="118"/>
  <c r="L54" i="118" s="1"/>
  <c r="G53" i="118"/>
  <c r="L53" i="118" s="1"/>
  <c r="G52" i="118"/>
  <c r="L52" i="118" s="1"/>
  <c r="E50" i="118"/>
  <c r="G50" i="118" s="1"/>
  <c r="L50" i="118" s="1"/>
  <c r="E49" i="118"/>
  <c r="E48" i="118"/>
  <c r="K48" i="118" s="1"/>
  <c r="L48" i="118" s="1"/>
  <c r="E47" i="118"/>
  <c r="I47" i="118" s="1"/>
  <c r="L47" i="118" s="1"/>
  <c r="E44" i="118"/>
  <c r="G44" i="118" s="1"/>
  <c r="L44" i="118" s="1"/>
  <c r="G43" i="118"/>
  <c r="L43" i="118" s="1"/>
  <c r="G42" i="118"/>
  <c r="L42" i="118" s="1"/>
  <c r="E41" i="118"/>
  <c r="G41" i="118" s="1"/>
  <c r="L41" i="118" s="1"/>
  <c r="E40" i="118"/>
  <c r="I40" i="118" s="1"/>
  <c r="L40" i="118" s="1"/>
  <c r="E38" i="118"/>
  <c r="G38" i="118" s="1"/>
  <c r="L38" i="118" s="1"/>
  <c r="G37" i="118"/>
  <c r="L37" i="118" s="1"/>
  <c r="G36" i="118"/>
  <c r="L36" i="118" s="1"/>
  <c r="E35" i="118"/>
  <c r="G35" i="118" s="1"/>
  <c r="L35" i="118" s="1"/>
  <c r="E34" i="118"/>
  <c r="I34" i="118" s="1"/>
  <c r="L34" i="118" s="1"/>
  <c r="E32" i="118"/>
  <c r="G32" i="118" s="1"/>
  <c r="L32" i="118" s="1"/>
  <c r="E31" i="118"/>
  <c r="G31" i="118" s="1"/>
  <c r="L31" i="118" s="1"/>
  <c r="G30" i="118"/>
  <c r="L30" i="118" s="1"/>
  <c r="G29" i="118"/>
  <c r="L29" i="118" s="1"/>
  <c r="E28" i="118"/>
  <c r="G28" i="118" s="1"/>
  <c r="L28" i="118" s="1"/>
  <c r="E27" i="118"/>
  <c r="I27" i="118" s="1"/>
  <c r="L27" i="118" s="1"/>
  <c r="E25" i="118"/>
  <c r="G25" i="118" s="1"/>
  <c r="L25" i="118" s="1"/>
  <c r="E24" i="118"/>
  <c r="G24" i="118" s="1"/>
  <c r="L24" i="118" s="1"/>
  <c r="E23" i="118"/>
  <c r="K23" i="118" s="1"/>
  <c r="L23" i="118" s="1"/>
  <c r="E22" i="118"/>
  <c r="I22" i="118" s="1"/>
  <c r="L22" i="118" s="1"/>
  <c r="E20" i="118"/>
  <c r="G20" i="118" s="1"/>
  <c r="L20" i="118" s="1"/>
  <c r="E19" i="118"/>
  <c r="G19" i="118" s="1"/>
  <c r="L19" i="118" s="1"/>
  <c r="E18" i="118"/>
  <c r="K18" i="118" s="1"/>
  <c r="L18" i="118" s="1"/>
  <c r="E17" i="118"/>
  <c r="I17" i="118" s="1"/>
  <c r="L17" i="118" s="1"/>
  <c r="E15" i="118"/>
  <c r="G15" i="118" s="1"/>
  <c r="L15" i="118" s="1"/>
  <c r="G14" i="118"/>
  <c r="L14" i="118" s="1"/>
  <c r="G12" i="118"/>
  <c r="L12" i="118" s="1"/>
  <c r="E11" i="118"/>
  <c r="K11" i="118" s="1"/>
  <c r="L11" i="118" s="1"/>
  <c r="E10" i="118"/>
  <c r="I10" i="118" s="1"/>
  <c r="L10" i="118" s="1"/>
  <c r="K69" i="122" l="1"/>
  <c r="G69" i="122"/>
  <c r="L70" i="122" s="1"/>
  <c r="L10" i="122"/>
  <c r="I69" i="122"/>
  <c r="L11" i="122"/>
  <c r="L12" i="122"/>
  <c r="G49" i="118"/>
  <c r="L49" i="118" s="1"/>
  <c r="L71" i="118"/>
  <c r="L68" i="118"/>
  <c r="I73" i="118"/>
  <c r="I57" i="118"/>
  <c r="L60" i="118" s="1"/>
  <c r="K57" i="118"/>
  <c r="G57" i="118"/>
  <c r="L58" i="118" s="1"/>
  <c r="L73" i="118" l="1"/>
  <c r="L69" i="122"/>
  <c r="L71" i="122" s="1"/>
  <c r="L72" i="122" s="1"/>
  <c r="L73" i="122" s="1"/>
  <c r="L74" i="122" s="1"/>
  <c r="L75" i="122" s="1"/>
  <c r="D12" i="136" s="1"/>
  <c r="L57" i="118"/>
  <c r="L59" i="118" s="1"/>
  <c r="L61" i="118" s="1"/>
  <c r="L62" i="118" s="1"/>
  <c r="L63" i="118" s="1"/>
  <c r="L82" i="118" s="1"/>
  <c r="E13" i="136" s="1"/>
  <c r="E16" i="136" s="1"/>
  <c r="L76" i="118" l="1"/>
  <c r="L75" i="118"/>
  <c r="H12" i="136"/>
  <c r="L77" i="118" l="1"/>
  <c r="L78" i="118" s="1"/>
  <c r="L79" i="118" s="1"/>
  <c r="L81" i="118" s="1"/>
  <c r="D13" i="136" s="1"/>
  <c r="H13" i="136" s="1"/>
  <c r="L80" i="118" l="1"/>
  <c r="E135" i="113"/>
  <c r="G135" i="113" s="1"/>
  <c r="L135" i="113" s="1"/>
  <c r="E134" i="113"/>
  <c r="G134" i="113" s="1"/>
  <c r="L134" i="113" s="1"/>
  <c r="E132" i="113"/>
  <c r="G132" i="113" s="1"/>
  <c r="L132" i="113" s="1"/>
  <c r="E131" i="113"/>
  <c r="K131" i="113" s="1"/>
  <c r="L131" i="113" s="1"/>
  <c r="E130" i="113"/>
  <c r="I130" i="113" s="1"/>
  <c r="L130" i="113" s="1"/>
  <c r="E128" i="113"/>
  <c r="G128" i="113" s="1"/>
  <c r="L128" i="113" s="1"/>
  <c r="E127" i="113"/>
  <c r="K127" i="113" s="1"/>
  <c r="L127" i="113" s="1"/>
  <c r="E126" i="113"/>
  <c r="I126" i="113" s="1"/>
  <c r="L126" i="113" s="1"/>
  <c r="E75" i="113"/>
  <c r="G75" i="113" s="1"/>
  <c r="L75" i="113" s="1"/>
  <c r="E70" i="113"/>
  <c r="G70" i="113" s="1"/>
  <c r="L70" i="113" s="1"/>
  <c r="E69" i="113"/>
  <c r="G69" i="113" s="1"/>
  <c r="L69" i="113" s="1"/>
  <c r="E68" i="113"/>
  <c r="G68" i="113" s="1"/>
  <c r="L68" i="113" s="1"/>
  <c r="E67" i="113"/>
  <c r="G67" i="113" s="1"/>
  <c r="L67" i="113" s="1"/>
  <c r="E66" i="113"/>
  <c r="G66" i="113" s="1"/>
  <c r="E65" i="113"/>
  <c r="K65" i="113" s="1"/>
  <c r="L65" i="113" s="1"/>
  <c r="E64" i="113"/>
  <c r="I64" i="113" s="1"/>
  <c r="L64" i="113" s="1"/>
  <c r="E32" i="113"/>
  <c r="I32" i="113" s="1"/>
  <c r="L32" i="113" s="1"/>
  <c r="E14" i="113"/>
  <c r="E12" i="113"/>
  <c r="E10" i="113"/>
  <c r="E11" i="113" l="1"/>
  <c r="I11" i="113" s="1"/>
  <c r="L11" i="113" s="1"/>
  <c r="E13" i="113"/>
  <c r="I13" i="113" s="1"/>
  <c r="L13" i="113" s="1"/>
  <c r="L66" i="113"/>
  <c r="E15" i="113"/>
  <c r="I15" i="113" s="1"/>
  <c r="L15" i="113" s="1"/>
  <c r="E16" i="113"/>
  <c r="K16" i="113" s="1"/>
  <c r="I72" i="113"/>
  <c r="L72" i="113" s="1"/>
  <c r="G74" i="113"/>
  <c r="L74" i="113" s="1"/>
  <c r="E73" i="113"/>
  <c r="K73" i="113" s="1"/>
  <c r="L73" i="113" s="1"/>
  <c r="I187" i="113" l="1"/>
  <c r="L16" i="113"/>
  <c r="L187" i="113" s="1"/>
  <c r="K187" i="113"/>
  <c r="G187" i="113"/>
  <c r="L188" i="113" s="1"/>
  <c r="L189" i="113" l="1"/>
  <c r="L190" i="113" l="1"/>
  <c r="L191" i="113" s="1"/>
  <c r="L192" i="113" s="1"/>
  <c r="L193" i="113" s="1"/>
  <c r="D11" i="136" s="1"/>
  <c r="D16" i="136" s="1"/>
  <c r="H11" i="136" l="1"/>
  <c r="H16" i="136" s="1"/>
  <c r="H17" i="136" l="1"/>
  <c r="H18" i="136" s="1"/>
  <c r="H19" i="136" l="1"/>
  <c r="H20" i="136" s="1"/>
  <c r="G21" i="136" s="1"/>
  <c r="G22" i="136" l="1"/>
  <c r="H21" i="136"/>
  <c r="H22" i="136" s="1"/>
  <c r="G6" i="136" s="1"/>
  <c r="H8" i="53" l="1"/>
  <c r="L8" i="53" s="1"/>
  <c r="K20" i="55"/>
</calcChain>
</file>

<file path=xl/sharedStrings.xml><?xml version="1.0" encoding="utf-8"?>
<sst xmlns="http://schemas.openxmlformats.org/spreadsheetml/2006/main" count="1073" uniqueCount="328">
  <si>
    <t>კრებსითი სახარჯთაღრიცხვო  გაანგარიშება</t>
  </si>
  <si>
    <t xml:space="preserve">სახარჯთაღრიცხვო ღირებულება  </t>
  </si>
  <si>
    <t>ლარი</t>
  </si>
  <si>
    <t>შეადგინა</t>
  </si>
  <si>
    <t>./ დ. ურჯუმელაშვილი/</t>
  </si>
  <si>
    <t>ganmartebiTi baraTi</t>
  </si>
  <si>
    <t xml:space="preserve">   სახარჯთაღრიცხვო დოკუმენტაცია შედგენილია მუშა ნახაზების საფუძველზე.</t>
  </si>
  <si>
    <t xml:space="preserve">    mTlianma saxarjTaRricxvo Rirebulebam Seadgina:</t>
  </si>
  <si>
    <t>lari, maT Soris dRg:</t>
  </si>
  <si>
    <t>lari.</t>
  </si>
  <si>
    <t xml:space="preserve">   სახარჯთაღრიცხვო დოკუმენტაცია საბაზრო ურთიერთობების პირობებში განსაზღვრავს მშენებლობის  წინასწარ საორიენტაციო ღირებულებას და არ წარმოადგენს დამკვეთსა და მოიჯარეს შორის გადახდის საშუალებას.</t>
  </si>
  <si>
    <t>შეადგინა:</t>
  </si>
  <si>
    <t>/  დ.ურჯუმელაშვილი /</t>
  </si>
  <si>
    <t>#</t>
  </si>
  <si>
    <t>სახარჯთარრიცხვო ანგარიშის, ხარჯთაღრიცხვის ნომერი</t>
  </si>
  <si>
    <t>სახარჯთაღრიცხვო ღირებულება, ლარი</t>
  </si>
  <si>
    <t>საერთო სახარჯთაღრიცხვო ღირებულება</t>
  </si>
  <si>
    <t>სამშენებლო სამუშაოები</t>
  </si>
  <si>
    <t>სამონტაჟო სამუშაოები</t>
  </si>
  <si>
    <t>დანადგარები, ავეჯი და ინვენტარი</t>
  </si>
  <si>
    <t>სხვა ხარჯები</t>
  </si>
  <si>
    <t>ჯამი</t>
  </si>
  <si>
    <t>სულ</t>
  </si>
  <si>
    <t>რეზერვი გაუთვალისწინებელ სამუშაოებზე 5%</t>
  </si>
  <si>
    <t xml:space="preserve">დამატებული ღირებულების გადასახადი 18% </t>
  </si>
  <si>
    <t>სახარჯთაღრიცხვო ღირებულება</t>
  </si>
  <si>
    <t>rigiTi #</t>
  </si>
  <si>
    <t>სამუშაოების და დანახარჯების დასახელება</t>
  </si>
  <si>
    <t xml:space="preserve">სამონტაჟო სამუშაოები </t>
  </si>
  <si>
    <t>საერთო-სამშენებლო სამუშაოები</t>
  </si>
  <si>
    <t>ელექტროსამონტაჟო სამუშაოები</t>
  </si>
  <si>
    <t>გათბობა-გაგრილების სამუშაოები</t>
  </si>
  <si>
    <t>განზ.ერთ.</t>
  </si>
  <si>
    <t>რაოდენობა</t>
  </si>
  <si>
    <t>მასალა</t>
  </si>
  <si>
    <t>ხელფასი</t>
  </si>
  <si>
    <t>ტრანსპორტი (მექანიზმები)</t>
  </si>
  <si>
    <t>ღირებულება</t>
  </si>
  <si>
    <t>განზ. ერთ-ზე</t>
  </si>
  <si>
    <t>ganz. erT-ze</t>
  </si>
  <si>
    <t>sul</t>
  </si>
  <si>
    <r>
      <rPr>
        <b/>
        <sz val="10"/>
        <rFont val="AcadNusx"/>
      </rPr>
      <t>მ</t>
    </r>
    <r>
      <rPr>
        <b/>
        <vertAlign val="superscript"/>
        <sz val="10"/>
        <rFont val="AcadNusx"/>
      </rPr>
      <t>3</t>
    </r>
  </si>
  <si>
    <t>შრომის დანახარჯები</t>
  </si>
  <si>
    <t>კაც.სთ</t>
  </si>
  <si>
    <t>მან.სთ</t>
  </si>
  <si>
    <t>სხვა მანქანები</t>
  </si>
  <si>
    <t>ღორღი</t>
  </si>
  <si>
    <r>
      <rPr>
        <sz val="10"/>
        <rFont val="AcadNusx"/>
      </rPr>
      <t>მ</t>
    </r>
    <r>
      <rPr>
        <vertAlign val="superscript"/>
        <sz val="10"/>
        <rFont val="AcadNusx"/>
      </rPr>
      <t>3</t>
    </r>
  </si>
  <si>
    <t>ტ</t>
  </si>
  <si>
    <t>მანქანები</t>
  </si>
  <si>
    <t>ბალასტი</t>
  </si>
  <si>
    <t>სხვა მასალები</t>
  </si>
  <si>
    <t>შრომის დანახარჯი</t>
  </si>
  <si>
    <r>
      <rPr>
        <sz val="10"/>
        <rFont val="AcadNusx"/>
      </rPr>
      <t>მ</t>
    </r>
    <r>
      <rPr>
        <vertAlign val="superscript"/>
        <sz val="10"/>
        <rFont val="AcadNusx"/>
      </rPr>
      <t>2</t>
    </r>
  </si>
  <si>
    <t>ხის მასალა</t>
  </si>
  <si>
    <t xml:space="preserve">საყალიბე  ფარი  </t>
  </si>
  <si>
    <t>ელექტროდი</t>
  </si>
  <si>
    <t>კგ</t>
  </si>
  <si>
    <t>ჭანჭიკები</t>
  </si>
  <si>
    <t>ცალი</t>
  </si>
  <si>
    <t>სამონტაჟო სამარჯვების ფოლადის კონსტრუქციები</t>
  </si>
  <si>
    <t>მ</t>
  </si>
  <si>
    <t>lari</t>
  </si>
  <si>
    <t>ლითონის კონსტრუქციების შეღებვა ანტიკოროზიული საღებავით</t>
  </si>
  <si>
    <t>გამხსნელი</t>
  </si>
  <si>
    <t xml:space="preserve">შრომის დანახარჯები </t>
  </si>
  <si>
    <t xml:space="preserve">შურუპი თვითმჭრელი ((TN) 3.5*25 </t>
  </si>
  <si>
    <t>საიზოლაციო ლენტი პროფილებისათვის PE 100 25მ</t>
  </si>
  <si>
    <t>ჭერების მოწყობა ამსტრონგის ფილებისაგან</t>
  </si>
  <si>
    <t>ამსტრონგის ჭერი კომპლექტში</t>
  </si>
  <si>
    <t xml:space="preserve"> კედლების შელესვა ქვიშა-ცემენტის ხსნარით</t>
  </si>
  <si>
    <t>ქვიშა-ცემენტის ხსნარი 1:3</t>
  </si>
  <si>
    <t xml:space="preserve"> კედლების  შეღებვა</t>
  </si>
  <si>
    <t>წებო-ცემენტი</t>
  </si>
  <si>
    <t>ნაკერის შემავსებელი</t>
  </si>
  <si>
    <t>ქვიშა-ცემენტის ხსნარი m-150</t>
  </si>
  <si>
    <t>ნაკერების შემავსებელი</t>
  </si>
  <si>
    <t xml:space="preserve">ფასადის კედლების შეღებვა </t>
  </si>
  <si>
    <t>საგრუნტი</t>
  </si>
  <si>
    <t>ფითხი</t>
  </si>
  <si>
    <t>პირდაპირი დანახარჯების ჯამი</t>
  </si>
  <si>
    <t>ზედნადები ხარჯები</t>
  </si>
  <si>
    <t>10%</t>
  </si>
  <si>
    <t>8%</t>
  </si>
  <si>
    <t>გეგმიური დაგროვება</t>
  </si>
  <si>
    <t xml:space="preserve"> </t>
  </si>
  <si>
    <t>როზეტების მონტაჟი</t>
  </si>
  <si>
    <t>ჩამრთველების მონტაჟი</t>
  </si>
  <si>
    <t>ზოლოვანი სანათების მონტაჟი</t>
  </si>
  <si>
    <t>ზოლოვანი სანათი</t>
  </si>
  <si>
    <t>cali</t>
  </si>
  <si>
    <t>m</t>
  </si>
  <si>
    <t>მ.შ. სამშენებლო სამუშაოები</t>
  </si>
  <si>
    <t>კ-ტი</t>
  </si>
  <si>
    <r>
      <rPr>
        <sz val="10"/>
        <rFont val="AcadMtavr"/>
      </rPr>
      <t>დეკორატიული პანელი-</t>
    </r>
    <r>
      <rPr>
        <sz val="10"/>
        <rFont val="Calibri"/>
        <family val="2"/>
        <charset val="204"/>
        <scheme val="minor"/>
      </rPr>
      <t>FUNDERMAX-  0260-Arezzo-0244 Santos კომბინაციით-შესაბამისი</t>
    </r>
  </si>
  <si>
    <t>ფიბრობეტონის პანელი სისქით მინ 1.2 სმ</t>
  </si>
  <si>
    <r>
      <rPr>
        <b/>
        <sz val="10"/>
        <rFont val="AcadNusx"/>
      </rPr>
      <t xml:space="preserve">ფანჯრის ფერდების მოპირკეთება მდფ-ის ფილებით, </t>
    </r>
    <r>
      <rPr>
        <b/>
        <sz val="10"/>
        <rFont val="Arial"/>
        <family val="2"/>
        <charset val="204"/>
      </rPr>
      <t>RAL-6018 შესაბამისი</t>
    </r>
  </si>
  <si>
    <t>სვეტების დამუშავება და დაფარვა ბეტონის ლაქით</t>
  </si>
  <si>
    <t>მილსადენი პლასტმასის მილებისაგან დ-20 მმ</t>
  </si>
  <si>
    <r>
      <rPr>
        <sz val="11"/>
        <rFont val="Calibri"/>
        <family val="2"/>
        <charset val="204"/>
        <scheme val="minor"/>
      </rPr>
      <t xml:space="preserve">პლასტმასის მილი PN16 </t>
    </r>
    <r>
      <rPr>
        <sz val="11"/>
        <rFont val="Arial"/>
        <family val="2"/>
        <charset val="204"/>
      </rPr>
      <t>Ø</t>
    </r>
    <r>
      <rPr>
        <sz val="11"/>
        <rFont val="Avaza"/>
        <family val="2"/>
      </rPr>
      <t xml:space="preserve">გ-20 მმ </t>
    </r>
  </si>
  <si>
    <t>ქურო        Ø20</t>
  </si>
  <si>
    <r>
      <rPr>
        <sz val="10"/>
        <rFont val="Arial"/>
        <family val="2"/>
        <charset val="204"/>
      </rPr>
      <t>მუხლი  90</t>
    </r>
    <r>
      <rPr>
        <sz val="11"/>
        <rFont val="Calibri"/>
        <family val="2"/>
        <charset val="204"/>
      </rPr>
      <t>°         Ø20</t>
    </r>
  </si>
  <si>
    <t>სამკაპი      Ø20/20</t>
  </si>
  <si>
    <t>მილსადენი პლასტმასის მილებისაგან დ-25 მმ</t>
  </si>
  <si>
    <r>
      <rPr>
        <sz val="11"/>
        <rFont val="Calibri"/>
        <family val="2"/>
        <charset val="204"/>
        <scheme val="minor"/>
      </rPr>
      <t xml:space="preserve">პლასტმასის მილი PN16 </t>
    </r>
    <r>
      <rPr>
        <sz val="11"/>
        <rFont val="Arial"/>
        <family val="2"/>
        <charset val="204"/>
      </rPr>
      <t>Ø</t>
    </r>
    <r>
      <rPr>
        <sz val="11"/>
        <rFont val="Avaza"/>
        <family val="2"/>
      </rPr>
      <t xml:space="preserve">გ-25 მმ </t>
    </r>
  </si>
  <si>
    <t>ქურო        Ø25</t>
  </si>
  <si>
    <r>
      <rPr>
        <sz val="10"/>
        <rFont val="Arial"/>
        <family val="2"/>
        <charset val="204"/>
      </rPr>
      <t>მუხლი  90</t>
    </r>
    <r>
      <rPr>
        <sz val="11"/>
        <rFont val="Calibri"/>
        <family val="2"/>
        <charset val="204"/>
      </rPr>
      <t>°         Ø25</t>
    </r>
  </si>
  <si>
    <t>გადამყვანი      Ø25/20</t>
  </si>
  <si>
    <t>შემრევი ონკანების მონტაჟი</t>
  </si>
  <si>
    <t>წყალგამაცხელებლის   მონტაჟი</t>
  </si>
  <si>
    <t>ვენტილების მონტაჟი დ-50 მმ-მდე</t>
  </si>
  <si>
    <t>jami</t>
  </si>
  <si>
    <t>მილსადენი პლასტმასის საკანალიზაციო მილებისაგან დ-50მმ</t>
  </si>
  <si>
    <t>პლასტმასის საკანალიზაციო მილები Ø50</t>
  </si>
  <si>
    <t>მუხლი საკანალიზაციო      Ø50-45°</t>
  </si>
  <si>
    <t>მუხლი საკანალიზაციო      Ø50-90°</t>
  </si>
  <si>
    <t>k-ti</t>
  </si>
  <si>
    <t>უნიტაზების მონტაჟი</t>
  </si>
  <si>
    <t>მ²</t>
  </si>
  <si>
    <t>სამაგრები</t>
  </si>
  <si>
    <r>
      <rPr>
        <sz val="10"/>
        <rFont val="AcadNusx"/>
      </rPr>
      <t xml:space="preserve">ბეტონი </t>
    </r>
    <r>
      <rPr>
        <sz val="10"/>
        <rFont val="Arial"/>
        <family val="2"/>
        <charset val="204"/>
      </rPr>
      <t>B</t>
    </r>
    <r>
      <rPr>
        <sz val="10"/>
        <rFont val="AcadNusx"/>
      </rPr>
      <t>-25</t>
    </r>
  </si>
  <si>
    <t>ფასადის კედლების შელესვა ქვიშა-ცემენტის ხსნარით</t>
  </si>
  <si>
    <t>ქვიშა</t>
  </si>
  <si>
    <r>
      <t>მ</t>
    </r>
    <r>
      <rPr>
        <vertAlign val="superscript"/>
        <sz val="10"/>
        <rFont val="AcadNusx"/>
      </rPr>
      <t>2</t>
    </r>
  </si>
  <si>
    <r>
      <t>მ</t>
    </r>
    <r>
      <rPr>
        <vertAlign val="superscript"/>
        <sz val="10"/>
        <rFont val="AcadNusx"/>
      </rPr>
      <t>3</t>
    </r>
  </si>
  <si>
    <t>სამაგრები        Ø20</t>
  </si>
  <si>
    <t>სამაგრები        Ø25</t>
  </si>
  <si>
    <t>სამაგრების  ფოლადის  კონსტრუქციები</t>
  </si>
  <si>
    <r>
      <t>მ</t>
    </r>
    <r>
      <rPr>
        <b/>
        <vertAlign val="superscript"/>
        <sz val="10"/>
        <rFont val="AcadNusx"/>
      </rPr>
      <t>3</t>
    </r>
  </si>
  <si>
    <t>ხელსაბნების  მონტაჟი</t>
  </si>
  <si>
    <r>
      <t>მ</t>
    </r>
    <r>
      <rPr>
        <b/>
        <vertAlign val="superscript"/>
        <sz val="10"/>
        <rFont val="AcadNusx"/>
      </rPr>
      <t>2</t>
    </r>
  </si>
  <si>
    <r>
      <t xml:space="preserve">ბეტონი </t>
    </r>
    <r>
      <rPr>
        <sz val="10"/>
        <rFont val="Arial"/>
        <family val="2"/>
        <charset val="204"/>
      </rPr>
      <t>B</t>
    </r>
    <r>
      <rPr>
        <sz val="10"/>
        <rFont val="AcadNusx"/>
      </rPr>
      <t>-15</t>
    </r>
  </si>
  <si>
    <r>
      <t>m</t>
    </r>
    <r>
      <rPr>
        <b/>
        <vertAlign val="superscript"/>
        <sz val="10"/>
        <rFont val="AcadNusx"/>
      </rPr>
      <t>2</t>
    </r>
  </si>
  <si>
    <r>
      <t>m</t>
    </r>
    <r>
      <rPr>
        <vertAlign val="superscript"/>
        <sz val="10"/>
        <rFont val="AcadNusx"/>
      </rPr>
      <t>2</t>
    </r>
  </si>
  <si>
    <r>
      <t>m</t>
    </r>
    <r>
      <rPr>
        <vertAlign val="superscript"/>
        <sz val="10"/>
        <rFont val="AcadNusx"/>
      </rPr>
      <t>3</t>
    </r>
  </si>
  <si>
    <r>
      <t>სამკაპი საკანალიზაციო       Ø50/50-90</t>
    </r>
    <r>
      <rPr>
        <vertAlign val="superscript"/>
        <sz val="10"/>
        <rFont val="Arial"/>
        <family val="2"/>
        <charset val="204"/>
      </rPr>
      <t>0</t>
    </r>
  </si>
  <si>
    <t>განზ.
ერთ.</t>
  </si>
  <si>
    <t xml:space="preserve">  </t>
  </si>
  <si>
    <t>თბილისი-2021 წ.</t>
  </si>
  <si>
    <t>,, გალფის"  ხუთი ავტოგასამართი სადგურის სარეკონსტრუქციო სამუშაოები</t>
  </si>
  <si>
    <t xml:space="preserve">    ცალკეულ სამუშაოთა  მატერიალური და შრომითი რესურსების რაოდენობის   დასადგენად  გამოყენებულია 1984 წლის სახარჯთაღრიცხვო ნორმატივები.. მასალების ღირებულება განსაზღვრულია სრფ 2021წ -IIkv da sabazro fasebis mixedviT.  ხარჯთაღრიცხვაში გათვალისწინებულია  ზედნადები ხარჯები -10%, საერთო სამშენებლო და  12% სანტექნიკურ სამუშაოებზე: 75% ხელფასიდან  ელექტროსამონტაჟო სამუშაოებზე: 65% ხელფასიდან -სუსტი დენების სამონტაჟო სამუშაოებზე: 68% ხელფასიდან დანადგარების მონტაჟზე; 72%ხელფასიდან ვიდეომეთვალყურეობის მონტაჟზე.  gegmiuri dagroveba -8%; rezervi gauTvaliswinebel samuSaoebze -5% da damatebiTi Rirebulebis gadasaxadi -18%.</t>
  </si>
  <si>
    <t>ფარდულის შეკიდული ჭერის    დემონტაჟი</t>
  </si>
  <si>
    <t xml:space="preserve"> ვენტილი 1/2</t>
  </si>
  <si>
    <r>
      <t>ბეტონი  B</t>
    </r>
    <r>
      <rPr>
        <sz val="10"/>
        <rFont val="Arial"/>
        <family val="2"/>
      </rPr>
      <t>B25</t>
    </r>
  </si>
  <si>
    <t xml:space="preserve"> კედლების მოპიrკეთება კერამოგრანიტის ფილებით</t>
  </si>
  <si>
    <t>საყალიბო ფარი (ლამინირებული  ფანერა)</t>
  </si>
  <si>
    <t>საოპერატორო</t>
  </si>
  <si>
    <t>ფარდული</t>
  </si>
  <si>
    <t xml:space="preserve">მდფ-ის  კარების მონტაჟი   </t>
  </si>
  <si>
    <t>სარეზერვუარო პარკი</t>
  </si>
  <si>
    <t>აგს</t>
  </si>
  <si>
    <t xml:space="preserve"> შიგა კედლებზე ნალესის  მოხსნა</t>
  </si>
  <si>
    <t>ფასადის კედლებზე ნალესის  მოხსნა</t>
  </si>
  <si>
    <t>სახურავის  კონსტრუქციის    დაპატარავება კედლის კიდემდე</t>
  </si>
  <si>
    <t>ბეტონის ბაქნის  კონსტრუქციის    დადაბლება 15 სმ-მდე (36სმ-დან)</t>
  </si>
  <si>
    <t>I.  სადემონტაჟო  სამუშაოები</t>
  </si>
  <si>
    <t>II. სამშენებლო  სამუშაოები</t>
  </si>
  <si>
    <t xml:space="preserve">ალუმინის კარ-ფანჯრების    მონტაჟი  </t>
  </si>
  <si>
    <t xml:space="preserve"> გრუნტის დამუშავება ხელით</t>
  </si>
  <si>
    <t>16 მმ2-მდე კაბელების გაყვანა</t>
  </si>
  <si>
    <t>გოფრირებული მილების მონტაჟი დ-25</t>
  </si>
  <si>
    <t>გოფრირებული მილების მონტაჟი დ-32</t>
  </si>
  <si>
    <t>კაბელი სპილენძის ორმაგი იზოლაციით N2XH 3*2.5 მმ2</t>
  </si>
  <si>
    <t>კაბელი სპილენძის ორმაგი იზოლაციით N2XH 4*4 მმ2</t>
  </si>
  <si>
    <t>საინსტალაციო გოფრირებული ჰალოგენისგან თავისუფალი მილი PVC d=25 mm</t>
  </si>
  <si>
    <t>საინსტალაციო გოფრირებული ჰალოგენისგან თავისუფალი მილი PVC d=32 mm</t>
  </si>
  <si>
    <t xml:space="preserve">საშტეფსელო როზეტი 16 ამპ. დამიწების კონტაქტით </t>
  </si>
  <si>
    <t xml:space="preserve">ორ ღილაკიანი ჩამრთველი </t>
  </si>
  <si>
    <t>ერთ ღილაკიანი ჩამრთველი</t>
  </si>
  <si>
    <t>ჩარჩო ერთიანი</t>
  </si>
  <si>
    <t>ჩარჩო ორიანი</t>
  </si>
  <si>
    <t>I სამშენებლო სამუშაოები</t>
  </si>
  <si>
    <r>
      <rPr>
        <b/>
        <sz val="10"/>
        <rFont val="AcadNusx"/>
      </rPr>
      <t xml:space="preserve"> მ</t>
    </r>
    <r>
      <rPr>
        <b/>
        <vertAlign val="superscript"/>
        <sz val="10"/>
        <rFont val="AcadNusx"/>
      </rPr>
      <t>3</t>
    </r>
  </si>
  <si>
    <t>სასიგნალო ლენტი</t>
  </si>
  <si>
    <t>გრუნტის დამუშავება ხელით, საკაბელო თხრილის მოსაწყობად</t>
  </si>
  <si>
    <t>სამონტაჟო  მასალა</t>
  </si>
  <si>
    <t xml:space="preserve">გამანაწილებელი კოლოფი </t>
  </si>
  <si>
    <t xml:space="preserve">საკომუტაციო კლემა სამ კონტაქტზე </t>
  </si>
  <si>
    <t xml:space="preserve">საკომუტაციო კლემა ხუთ კონტაქტზე </t>
  </si>
  <si>
    <t xml:space="preserve">საკომუტაციო კლემა რვა კონტაქტზე </t>
  </si>
  <si>
    <t>ორღილაკიანი ჩამრთველების მონტაჟი</t>
  </si>
  <si>
    <t>ლედ სანათი ჩაფლული მონტაჟის 12 ვატი</t>
  </si>
  <si>
    <t xml:space="preserve"> სანათების მონტაჟი</t>
  </si>
  <si>
    <t>სააპარატო კოლოფი</t>
  </si>
  <si>
    <t>კაბელი სპილენძის ორმაგი იზოლაციით N2XH 4*2.5 მმ2</t>
  </si>
  <si>
    <t>დრეკადი მილი 1/2</t>
  </si>
  <si>
    <t>სამკაპი      Ø25/25</t>
  </si>
  <si>
    <t>ლოკალურ-რესურსული ხარჯთაღრიცხვა #5-2</t>
  </si>
  <si>
    <r>
      <t>სამკაპი საკანალიზაციო       Ø110/110/50-45</t>
    </r>
    <r>
      <rPr>
        <vertAlign val="superscript"/>
        <sz val="10"/>
        <rFont val="Arial"/>
        <family val="2"/>
        <charset val="204"/>
      </rPr>
      <t>0</t>
    </r>
  </si>
  <si>
    <t>კანალიზაცია</t>
  </si>
  <si>
    <t>წყალმომარაგება-კანალიზაციის სამუშაოები</t>
  </si>
  <si>
    <t>ვენტილაცია-კონდიცირების სამუშაოები</t>
  </si>
  <si>
    <t>სამაგრი დეტალები  კონდიციონერის გარე ბლოკის სამონტაჟო</t>
  </si>
  <si>
    <t>კონდიცირება</t>
  </si>
  <si>
    <t xml:space="preserve">სპლიტ კონდიციონერი (24000BTU) </t>
  </si>
  <si>
    <r>
      <t xml:space="preserve">სპლიტ კონდიციონერი 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 (</t>
    </r>
    <r>
      <rPr>
        <b/>
        <sz val="11"/>
        <rFont val="Calibri"/>
        <family val="2"/>
      </rPr>
      <t>24 000 BTU)</t>
    </r>
    <r>
      <rPr>
        <sz val="11"/>
        <rFont val="Calibri"/>
        <family val="2"/>
      </rPr>
      <t xml:space="preserve">
 გარე ბლოკებით</t>
    </r>
  </si>
  <si>
    <r>
      <t xml:space="preserve">სპილენძის  მილი  იზოლაციით   </t>
    </r>
    <r>
      <rPr>
        <sz val="11"/>
        <rFont val="Calibri"/>
        <family val="2"/>
        <charset val="204"/>
      </rPr>
      <t>Ø</t>
    </r>
    <r>
      <rPr>
        <sz val="11"/>
        <rFont val="Calibri"/>
        <family val="2"/>
      </rPr>
      <t>6.35მმ</t>
    </r>
  </si>
  <si>
    <r>
      <t xml:space="preserve">სპი;ენძის მილი  მილი  იზოლაციით   </t>
    </r>
    <r>
      <rPr>
        <sz val="11"/>
        <rFont val="Calibri"/>
        <family val="2"/>
        <charset val="204"/>
      </rPr>
      <t>Ø</t>
    </r>
    <r>
      <rPr>
        <sz val="11"/>
        <rFont val="Calibri"/>
        <family val="2"/>
      </rPr>
      <t>12.7მმ</t>
    </r>
  </si>
  <si>
    <r>
      <t xml:space="preserve">გამწოვი ქოლგა 600X600 ვენტილატორით, </t>
    </r>
    <r>
      <rPr>
        <b/>
        <sz val="10"/>
        <rFont val="Arial"/>
        <family val="2"/>
        <charset val="204"/>
      </rPr>
      <t>L-300 m</t>
    </r>
    <r>
      <rPr>
        <b/>
        <vertAlign val="superscript"/>
        <sz val="10"/>
        <rFont val="Arial"/>
        <family val="2"/>
        <charset val="204"/>
      </rPr>
      <t>3</t>
    </r>
    <r>
      <rPr>
        <b/>
        <sz val="10"/>
        <rFont val="Arial"/>
        <family val="2"/>
        <charset val="204"/>
      </rPr>
      <t>/h  წარმადობით და   DP80Pa წნევით</t>
    </r>
  </si>
  <si>
    <r>
      <t xml:space="preserve">გამწოვი ქოლგა 600X600 ვენტილატორით, </t>
    </r>
    <r>
      <rPr>
        <sz val="10"/>
        <rFont val="Arial"/>
        <family val="2"/>
        <charset val="204"/>
      </rPr>
      <t>L-300 m</t>
    </r>
    <r>
      <rPr>
        <vertAlign val="superscript"/>
        <sz val="10"/>
        <rFont val="Arial"/>
        <family val="2"/>
        <charset val="204"/>
      </rPr>
      <t>3</t>
    </r>
    <r>
      <rPr>
        <sz val="10"/>
        <rFont val="Arial"/>
        <family val="2"/>
        <charset val="204"/>
      </rPr>
      <t>/h  წარმადობით და   DP80Pa წნევით</t>
    </r>
  </si>
  <si>
    <r>
      <t xml:space="preserve">გამწოვი  ვენტილატორი, </t>
    </r>
    <r>
      <rPr>
        <b/>
        <sz val="10"/>
        <rFont val="Arial"/>
        <family val="2"/>
        <charset val="204"/>
      </rPr>
      <t>L-200 m</t>
    </r>
    <r>
      <rPr>
        <b/>
        <vertAlign val="superscript"/>
        <sz val="10"/>
        <rFont val="Arial"/>
        <family val="2"/>
        <charset val="204"/>
      </rPr>
      <t>3</t>
    </r>
    <r>
      <rPr>
        <b/>
        <sz val="10"/>
        <rFont val="Arial"/>
        <family val="2"/>
        <charset val="204"/>
      </rPr>
      <t>/h  წარმადობით და   DP80Pa წნევით</t>
    </r>
  </si>
  <si>
    <r>
      <t xml:space="preserve">გამწოვი  ვენტილატორი, </t>
    </r>
    <r>
      <rPr>
        <sz val="10"/>
        <rFont val="Arial"/>
        <family val="2"/>
        <charset val="204"/>
      </rPr>
      <t>L-200 m</t>
    </r>
    <r>
      <rPr>
        <vertAlign val="superscript"/>
        <sz val="10"/>
        <rFont val="Arial"/>
        <family val="2"/>
        <charset val="204"/>
      </rPr>
      <t>3</t>
    </r>
    <r>
      <rPr>
        <sz val="10"/>
        <rFont val="Arial"/>
        <family val="2"/>
        <charset val="204"/>
      </rPr>
      <t>/h  წარმადობით და   DP80Pa წნევით</t>
    </r>
  </si>
  <si>
    <r>
      <rPr>
        <sz val="11"/>
        <rFont val="AcadNusx"/>
      </rPr>
      <t xml:space="preserve">ფულადის მოთუთიებული ჰაერსატარი </t>
    </r>
    <r>
      <rPr>
        <sz val="11"/>
        <rFont val="Acad m"/>
      </rPr>
      <t>d=0,55mm</t>
    </r>
  </si>
  <si>
    <t>დიფუზორების მონტაჟი დიამეტრით 150მმ</t>
  </si>
  <si>
    <t>სადრენაჟო მილსადენი პლასტმასის მილებისაგან დ-25 მმ</t>
  </si>
  <si>
    <t xml:space="preserve">  დიფუზორი  150მმ</t>
  </si>
  <si>
    <r>
      <t xml:space="preserve">პლასტმასის მილი  </t>
    </r>
    <r>
      <rPr>
        <sz val="11"/>
        <rFont val="Arial"/>
        <family val="2"/>
        <charset val="204"/>
      </rPr>
      <t>Ø</t>
    </r>
    <r>
      <rPr>
        <sz val="11"/>
        <rFont val="Avaza"/>
        <family val="2"/>
      </rPr>
      <t xml:space="preserve">გ-25 მმ </t>
    </r>
  </si>
  <si>
    <r>
      <t xml:space="preserve">ჰაერსადენების მონტაჟი </t>
    </r>
    <r>
      <rPr>
        <b/>
        <sz val="10"/>
        <rFont val="AcadNusx"/>
      </rPr>
      <t xml:space="preserve">დიამეტრით 150 </t>
    </r>
    <r>
      <rPr>
        <b/>
        <sz val="10"/>
        <rFont val="AcadMtavr"/>
      </rPr>
      <t>მმ-4მ</t>
    </r>
  </si>
  <si>
    <r>
      <t xml:space="preserve">cxaurაა </t>
    </r>
    <r>
      <rPr>
        <sz val="11"/>
        <rFont val="Calibri"/>
        <family val="2"/>
        <charset val="204"/>
      </rPr>
      <t>D150</t>
    </r>
  </si>
  <si>
    <t xml:space="preserve">ცხაურების (გისოსების) მონტაჟი </t>
  </si>
  <si>
    <t>საღებავი წყალემულსიური</t>
  </si>
  <si>
    <r>
      <t>m</t>
    </r>
    <r>
      <rPr>
        <b/>
        <vertAlign val="superscript"/>
        <sz val="10"/>
        <rFont val="AcadNusx"/>
      </rPr>
      <t>3</t>
    </r>
  </si>
  <si>
    <r>
      <t xml:space="preserve">არმატურა  </t>
    </r>
    <r>
      <rPr>
        <sz val="10"/>
        <rFont val="Calibri"/>
        <family val="2"/>
        <charset val="204"/>
      </rPr>
      <t>Φ</t>
    </r>
    <r>
      <rPr>
        <sz val="10"/>
        <rFont val="AcadNusx"/>
      </rPr>
      <t>10</t>
    </r>
    <r>
      <rPr>
        <sz val="10"/>
        <rFont val="Arial"/>
        <family val="2"/>
        <charset val="204"/>
      </rPr>
      <t>A500c</t>
    </r>
  </si>
  <si>
    <t>მან.ცვლა</t>
  </si>
  <si>
    <t>ინვენტარული ხარაჩოების მოწყობა</t>
  </si>
  <si>
    <t>_</t>
  </si>
  <si>
    <t>ხარაჩოების ფოლადის დეტალები</t>
  </si>
  <si>
    <t>ხარაჩოების ხის დეტალები</t>
  </si>
  <si>
    <t>ფენილის ფარები</t>
  </si>
  <si>
    <t>ლითონის ფურცელი 1მმ</t>
  </si>
  <si>
    <t>ფოლადის ფურცელი 4მმ</t>
  </si>
  <si>
    <t>ფოლადის ფურცელი 6მმ</t>
  </si>
  <si>
    <r>
      <t xml:space="preserve">არმატურა  </t>
    </r>
    <r>
      <rPr>
        <sz val="10"/>
        <rFont val="Calibri"/>
        <family val="2"/>
        <charset val="204"/>
      </rPr>
      <t>Φ</t>
    </r>
    <r>
      <rPr>
        <sz val="10"/>
        <rFont val="AcadNusx"/>
      </rPr>
      <t>16</t>
    </r>
    <r>
      <rPr>
        <sz val="10"/>
        <rFont val="Arial"/>
        <family val="2"/>
        <charset val="204"/>
      </rPr>
      <t>A500c</t>
    </r>
  </si>
  <si>
    <r>
      <t>მე-3 ჯგ. გრუნტის  დამუშავება 0.5 მ</t>
    </r>
    <r>
      <rPr>
        <b/>
        <vertAlign val="superscript"/>
        <sz val="10"/>
        <rFont val="Arial"/>
        <family val="2"/>
        <charset val="204"/>
      </rPr>
      <t>3</t>
    </r>
    <r>
      <rPr>
        <b/>
        <sz val="10"/>
        <rFont val="Arial"/>
        <family val="2"/>
        <charset val="204"/>
      </rPr>
      <t xml:space="preserve"> ნიჩბიანი </t>
    </r>
    <r>
      <rPr>
        <b/>
        <vertAlign val="superscript"/>
        <sz val="10"/>
        <rFont val="Arial"/>
        <family val="2"/>
        <charset val="204"/>
      </rPr>
      <t xml:space="preserve">   </t>
    </r>
    <r>
      <rPr>
        <b/>
        <sz val="10"/>
        <rFont val="Arial"/>
        <family val="2"/>
        <charset val="204"/>
      </rPr>
      <t>ექსკავატორით  ავტოთვითმცლელებზე დატვირთვით</t>
    </r>
  </si>
  <si>
    <r>
      <t>ექსკავატორი  ნიჩბის მოცულობით 0.5 მ</t>
    </r>
    <r>
      <rPr>
        <vertAlign val="superscript"/>
        <sz val="10"/>
        <rFont val="Arial"/>
        <family val="2"/>
        <charset val="204"/>
      </rPr>
      <t>3</t>
    </r>
  </si>
  <si>
    <t>ლითონის ჭა</t>
  </si>
  <si>
    <t>მონოლითური რკინაბეტონის საყრდენი კედლების მოწყობა</t>
  </si>
  <si>
    <r>
      <t>ბეტონის მომზადება საყრდენი კედლების  ქვეშ , ბეტონი</t>
    </r>
    <r>
      <rPr>
        <b/>
        <sz val="10"/>
        <rFont val="Arial"/>
        <family val="2"/>
        <charset val="204"/>
      </rPr>
      <t xml:space="preserve">  B-15</t>
    </r>
  </si>
  <si>
    <r>
      <t xml:space="preserve">არმატურა  </t>
    </r>
    <r>
      <rPr>
        <sz val="10"/>
        <rFont val="Calibri"/>
        <family val="2"/>
        <charset val="204"/>
      </rPr>
      <t>Φ8A240c</t>
    </r>
  </si>
  <si>
    <t>საყრდენი კედლის საფუძვლის მოწყობა  მდინარის ხვინჭით (ბალასტი), სისქით 20სმ</t>
  </si>
  <si>
    <t>მონოლითური ბეტონის  კიბის  მოწყობა</t>
  </si>
  <si>
    <t>ღობის  ლითონის  კონსტრუქციების მონტაჟი</t>
  </si>
  <si>
    <t>პროფილური მილი 50X50X4</t>
  </si>
  <si>
    <t>1-2 ღერძზე  არსებული ალუმინის ფანჯრის (2.02X1.12მ) დემონტაჟი-1 ცალი</t>
  </si>
  <si>
    <t>1-2 ღერძზე  არსებული ალუმინის კარების (0.84X2მ) დემონტაჟი-1 ცალი</t>
  </si>
  <si>
    <t>სანკვანძის მდფ-ის კარების (0.76X2.1მ) დემონტაჟი-1 ცალი</t>
  </si>
  <si>
    <t xml:space="preserve"> სანკვანძის კედლების მოპირკეთების (კაფელი) მოხსნა</t>
  </si>
  <si>
    <t>ფარდულზე გალფის საფირმო პანელების    დემონტაჟი</t>
  </si>
  <si>
    <t>კიბის ბეტონის კონსტრუქციის    დემონტაჟი (3 საფეხური)</t>
  </si>
  <si>
    <t>სანგრევი ჩაქუჩები</t>
  </si>
  <si>
    <t>კომპრესორი</t>
  </si>
  <si>
    <t>ფარდული, სარეზერვუარო პარკი</t>
  </si>
  <si>
    <t>უნიტაზის დემონტაჟი</t>
  </si>
  <si>
    <t>პირსაბნის დემონტაჟი</t>
  </si>
  <si>
    <t>ქვიშა-ცემენტის ხსნარი  1:2</t>
  </si>
  <si>
    <t xml:space="preserve"> საღებავი წყალემულსიური ფასადის</t>
  </si>
  <si>
    <t>საფითხნი  ფასადის</t>
  </si>
  <si>
    <t>შეკიდული ჭერის მოწყობა ალუმინის პანელებისაგან</t>
  </si>
  <si>
    <t>დადაბლებული ბაქანზე მოჭიმვის მოწყობა, შუბლების  და კიბის საფეხურების მომზადება მოპირკეთებისათვის, ქვიშა-ცემენტის ხსნარით სისქით 40მმ</t>
  </si>
  <si>
    <t>ბაქნისა და კიბის  მოპირკეთება ბაზალტის ფილებით</t>
  </si>
  <si>
    <t>ბაზალტის ფილები 30მმ</t>
  </si>
  <si>
    <t>სარეზერვუარო პარკის ჭიშკრის მოპირკეთება ლითონის ფურცლებით</t>
  </si>
  <si>
    <t xml:space="preserve">სარეზერვუარო პარკის შევსება ღორღით,  </t>
  </si>
  <si>
    <t xml:space="preserve">ბორდიურების  შეღებვა </t>
  </si>
  <si>
    <t xml:space="preserve">საფითხნი  </t>
  </si>
  <si>
    <t xml:space="preserve">კნაუფის თაბაშირ–მუყაოს ცეცხლგამძლე ფილა 2500*1200*12.5 </t>
  </si>
  <si>
    <r>
      <t>მ</t>
    </r>
    <r>
      <rPr>
        <vertAlign val="superscript"/>
        <sz val="10"/>
        <rFont val="Times New Roman"/>
        <family val="1"/>
        <charset val="204"/>
      </rPr>
      <t>2</t>
    </r>
  </si>
  <si>
    <t>კნაუფის მიმმართველი  პროფილი @ U 40\100\40\0.6 \3000     KNAUF</t>
  </si>
  <si>
    <t>გამჭედი დუბელი `კ`6*35</t>
  </si>
  <si>
    <t xml:space="preserve">შურუპი თვითმჭრელი ((TN) 3.5*35 </t>
  </si>
  <si>
    <t>ფითხი   უნიფლოტი</t>
  </si>
  <si>
    <t>საიზოლაციო მასალა (ქვაბამბა)100მმ</t>
  </si>
  <si>
    <r>
      <t>კნაუფის დგარის პროფილი @</t>
    </r>
    <r>
      <rPr>
        <sz val="10"/>
        <rFont val="Arial"/>
        <family val="2"/>
        <charset val="204"/>
      </rPr>
      <t xml:space="preserve"> C 50\100\50\0.6 \3000     KNAUF</t>
    </r>
  </si>
  <si>
    <t>ოფისის 4-1 ღერძზე  ღიობის გაჭრა კარებისათვის დემონტაჟი-1 ცალი</t>
  </si>
  <si>
    <t>ალუმინის პროფილის ვიტრაჟი, ჩარჩო  RAL 9005-ის შესაბამისი ფერის. მინაპაკეტი, ორმაგი ნაწრთობი 6მმ მინით</t>
  </si>
  <si>
    <t xml:space="preserve"> გალფის საფირმო პანელების    დემონტაჟი</t>
  </si>
  <si>
    <t>რეისი</t>
  </si>
  <si>
    <t>სატრანსპორტო ხარჯები</t>
  </si>
  <si>
    <t>შიგა წალმომარაგება და კანალიზაცია</t>
  </si>
  <si>
    <t>აგს ,,ირაო"</t>
  </si>
  <si>
    <t>ღობის   მოპირკეთება  ბეტოპანის ფილებით</t>
  </si>
  <si>
    <t>ბეტოპანის ფილები 10მმ</t>
  </si>
  <si>
    <t>ეზო</t>
  </si>
  <si>
    <t>საღებავი  ლითონის  მაღალი ხარისხის</t>
  </si>
  <si>
    <t>დემონტირებული  ნაკეთობების ტრანსპორტირება  ,,ეკო~-ს ბაზაში</t>
  </si>
  <si>
    <t>ავტოტრანსპორტი</t>
  </si>
  <si>
    <t>დამკვეთის შესრულება</t>
  </si>
  <si>
    <t>რეზერვუარების ყელებზე ლითონის ჭების მოწყობა  სახურავით-3 ცალი</t>
  </si>
  <si>
    <t xml:space="preserve">სამშენებლო ნაგავის გატანა ნაგავსაყრელზე </t>
  </si>
  <si>
    <t>სამშენებლო ნაგვის დატვირთვა ავტოთვითმცლელებზე  დამტვირთველით</t>
  </si>
  <si>
    <t>დემონტირებული  ნაკეთობების დატვირთვა სატრანსპორტო საშუალებებზე  ხელით</t>
  </si>
  <si>
    <t>მაღაზიაში  კედლების მოპირკეთება აგურით</t>
  </si>
  <si>
    <t xml:space="preserve"> მანქანები</t>
  </si>
  <si>
    <t>გალფის საფირმო პანელების მონტაჟი</t>
  </si>
  <si>
    <t xml:space="preserve">ტიხრების მოწყობა   თაბაშირმუყაოს ცეცხლგამძლე  ფილებით  ლითონის ერთმაგ კარკასზე ორფენიანი შემოსვით, ,ბგერაიზოლაციით,  </t>
  </si>
  <si>
    <t xml:space="preserve">სარეზერვუარო პარკის გარშემო ღობის ბლოკის  კედლების დემონტაჟი </t>
  </si>
  <si>
    <t xml:space="preserve">სარეზერვუარო პარკის გარშემო საძირკვლის ბლოკების ღობის  კედლების დემონტაჟი </t>
  </si>
  <si>
    <t>ამწე 16ტ</t>
  </si>
  <si>
    <t>კედლის უბეების  შევსება ქვიშა-ხრეშოვანი ნარევით</t>
  </si>
  <si>
    <t>ქვიშა ხრეშოვანი ნარევი</t>
  </si>
  <si>
    <t>,, გალფის"   ავტოგასამართი სადგურის სარეკონსტრუქციო სამუშაოები</t>
  </si>
  <si>
    <t>დამტვირთველი</t>
  </si>
  <si>
    <t>,, გალფის"   ავტოგასამართი სადგური  ,,ირაო~-ს  სარეკონსტრუქციო სამუშაოების</t>
  </si>
  <si>
    <t>დროებითი  ღობე და უსაფრთხოების სხვა ღონისძიებები 1.5%</t>
  </si>
  <si>
    <t xml:space="preserve">არსებული კოლონების შეფუთვა </t>
  </si>
  <si>
    <t>უნიტაზის გოფრირებული მილი</t>
  </si>
  <si>
    <t>ხელსაბანის სიფონი</t>
  </si>
  <si>
    <t>ვენტილი  1/2 90 გრადუსის</t>
  </si>
  <si>
    <t>krebsiTi სახარჯთაღრიცხვო გაანგარიშება #5</t>
  </si>
  <si>
    <t xml:space="preserve">ტიხრების მოწყობა   თაბაშირმუყაოს ნესტგამძლე  ფილებით  ლითონის ერთმაგ კარკასზე ორფენიანი შემოსვით, ,ბგერაიზოლაციით,  </t>
  </si>
  <si>
    <t xml:space="preserve">კნაუფის თაბაშირ–მუყაოს ნესტგამძლე ფილა 2500*1200*12.5 </t>
  </si>
  <si>
    <t>ამსტრონგის ჭერის შეღებვა შავად</t>
  </si>
  <si>
    <t xml:space="preserve">  იატაკის ფილების მოხსნა</t>
  </si>
  <si>
    <t>იატაკის მოჭიმვის მოხსნა</t>
  </si>
  <si>
    <t>იატაკების მოჭიმვა ქვიშა-ცემენტის ხსნარით სისქით 40მმ</t>
  </si>
  <si>
    <t xml:space="preserve">იატაკების მოპირკეთება კერამოგრანიტის ფილებით </t>
  </si>
  <si>
    <t>აგური მოსაპირკეთებელი თელავის</t>
  </si>
  <si>
    <t>მდფ-ის  კარები (0.7X2.1)მ-შპს ,,იფანი"</t>
  </si>
  <si>
    <r>
      <t>კერამოგრანიტის  ფილა</t>
    </r>
    <r>
      <rPr>
        <sz val="10"/>
        <rFont val="Arial"/>
        <family val="2"/>
        <charset val="204"/>
      </rPr>
      <t xml:space="preserve">  (ბრენდი:Seranova Rapsody White/30X60K)</t>
    </r>
  </si>
  <si>
    <r>
      <t>ხელსაბნის შემრევი</t>
    </r>
    <r>
      <rPr>
        <sz val="10"/>
        <rFont val="Arial"/>
        <family val="2"/>
        <charset val="204"/>
      </rPr>
      <t xml:space="preserve"> Hansgrohe
Logis Loop 70 71150000</t>
    </r>
  </si>
  <si>
    <t>ელექტრო წყალტევადობითი გამაცხელებელი   Ariston - PRO1 R 80L</t>
  </si>
  <si>
    <r>
      <t xml:space="preserve">უნიტაზი  </t>
    </r>
    <r>
      <rPr>
        <sz val="11"/>
        <rFont val="Arial"/>
        <family val="2"/>
        <charset val="204"/>
      </rPr>
      <t>Vitra</t>
    </r>
  </si>
  <si>
    <r>
      <t xml:space="preserve">ხელსაბანი მოკლე ფეხით </t>
    </r>
    <r>
      <rPr>
        <sz val="10"/>
        <rFont val="Arial"/>
        <family val="2"/>
        <charset val="204"/>
      </rPr>
      <t>Vitra</t>
    </r>
  </si>
  <si>
    <r>
      <t xml:space="preserve">კერამოგრანიტის ფილა (ბრენდი: </t>
    </r>
    <r>
      <rPr>
        <sz val="10"/>
        <rFont val="Arial"/>
        <family val="2"/>
        <charset val="204"/>
      </rPr>
      <t>Seranova CEMENT ANTRACIT 60X60)</t>
    </r>
  </si>
  <si>
    <r>
      <t xml:space="preserve">კერამოგრანიტის ფილა (ბრენდი: </t>
    </r>
    <r>
      <rPr>
        <sz val="10"/>
        <rFont val="Arial"/>
        <family val="2"/>
        <charset val="204"/>
      </rPr>
      <t>Nordic Gold GS-D3650/15X60)</t>
    </r>
  </si>
  <si>
    <t xml:space="preserve">თაბაშირმუყაოს ჭერების დემონტაჟი </t>
  </si>
  <si>
    <t>სანკვანძის თაბაშირმუყაოს ჭერის შეღებვა</t>
  </si>
  <si>
    <t>თხრილში გრუნტის უკუჩაყრა ხელით</t>
  </si>
  <si>
    <t>ლოკალურ-რესურსული ხარჯთაღრიცხვა #5-1</t>
  </si>
  <si>
    <t>ლრხ. #5-1</t>
  </si>
  <si>
    <t>ლრხ. #5-2</t>
  </si>
  <si>
    <t>ლრხ. #5-3</t>
  </si>
  <si>
    <t>ლრხ. #5-4</t>
  </si>
  <si>
    <t>ლრხ. #5-5</t>
  </si>
  <si>
    <t>ლრხ. #5-6</t>
  </si>
  <si>
    <t>ლოკალურ-რესურსული ხარჯთაღრიცხვა #5-3</t>
  </si>
  <si>
    <t>ლოკალურ-რესურსული ხარჯთაღრიცხვა #5-4</t>
  </si>
  <si>
    <t>ლოკალურ-რესურსული ხარჯთაღრიცხვა #5-5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</si>
</sst>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00"/>
    <numFmt numFmtId="167" formatCode="0.0"/>
    <numFmt numFmtId="168" formatCode="#,##0.0000_р_."/>
    <numFmt numFmtId="169" formatCode="#,##0.000_р_."/>
    <numFmt numFmtId="170" formatCode="0.0000"/>
    <numFmt numFmtId="171" formatCode="_-* #,##0.00\ &quot;€&quot;_-;\-* #,##0.00\ &quot;€&quot;_-;_-* &quot;-&quot;??\ &quot;€&quot;_-;_-@_-"/>
    <numFmt numFmtId="172" formatCode="_-* #,##0_-;\-* #,##0_-;_-* &quot;-&quot;??_-;_-@_-"/>
    <numFmt numFmtId="173" formatCode="#,##0_р_."/>
    <numFmt numFmtId="174" formatCode="#,##0.000"/>
    <numFmt numFmtId="175" formatCode="#,##0.00_р_."/>
    <numFmt numFmtId="176" formatCode="0.0%"/>
    <numFmt numFmtId="179" formatCode="_(* #,##0_);_(* \(#,##0\);_(* &quot;-&quot;??_);_(@_)"/>
  </numFmts>
  <fonts count="88">
    <font>
      <sz val="11"/>
      <color theme="1"/>
      <name val="Calibri"/>
      <charset val="134"/>
      <scheme val="minor"/>
    </font>
    <font>
      <sz val="10"/>
      <name val="Helv"/>
      <charset val="13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cadNusx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cadNusx"/>
    </font>
    <font>
      <b/>
      <sz val="11"/>
      <name val="AcadNusx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cadNusx"/>
    </font>
    <font>
      <sz val="10"/>
      <color rgb="FFFF0000"/>
      <name val="Arial"/>
      <family val="2"/>
      <charset val="204"/>
    </font>
    <font>
      <b/>
      <sz val="12"/>
      <name val="AcadNusx"/>
    </font>
    <font>
      <b/>
      <sz val="14"/>
      <name val="AcadNusx"/>
    </font>
    <font>
      <b/>
      <sz val="10"/>
      <color rgb="FFFF0000"/>
      <name val="AcadNusx"/>
    </font>
    <font>
      <b/>
      <sz val="10"/>
      <color rgb="FFFF000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9"/>
      <name val="AcadNusx"/>
    </font>
    <font>
      <sz val="10"/>
      <name val="Arial Cyr"/>
      <charset val="204"/>
    </font>
    <font>
      <sz val="10"/>
      <name val="Calibri"/>
      <family val="2"/>
      <charset val="204"/>
    </font>
    <font>
      <sz val="10"/>
      <color rgb="FFFF0000"/>
      <name val="AcadNusx"/>
    </font>
    <font>
      <sz val="11"/>
      <color rgb="FFFF0000"/>
      <name val="Calibri"/>
      <family val="2"/>
      <charset val="204"/>
      <scheme val="minor"/>
    </font>
    <font>
      <sz val="11"/>
      <color rgb="FFFF0000"/>
      <name val="AcadNusx"/>
    </font>
    <font>
      <b/>
      <sz val="11"/>
      <name val="Avaza Mtavruli"/>
      <family val="2"/>
    </font>
    <font>
      <sz val="11"/>
      <name val="Avaza Mtavruli"/>
      <family val="2"/>
    </font>
    <font>
      <sz val="10"/>
      <name val="Avaza Mtavruli"/>
      <family val="2"/>
    </font>
    <font>
      <sz val="14"/>
      <name val="AcadNusx"/>
    </font>
    <font>
      <b/>
      <sz val="10"/>
      <name val="Avaza Mtavruli"/>
      <family val="2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cadMtavr"/>
    </font>
    <font>
      <sz val="10"/>
      <color theme="1"/>
      <name val="AcadNusx"/>
    </font>
    <font>
      <i/>
      <sz val="10"/>
      <name val="AcadNusx"/>
    </font>
    <font>
      <sz val="12"/>
      <name val="AcadMtavr"/>
    </font>
    <font>
      <sz val="12"/>
      <name val="AcadNusx"/>
    </font>
    <font>
      <b/>
      <sz val="10"/>
      <name val="AcadMtavr"/>
    </font>
    <font>
      <sz val="11"/>
      <name val="Calibri"/>
      <family val="2"/>
      <charset val="204"/>
    </font>
    <font>
      <i/>
      <sz val="11"/>
      <color rgb="FFFF000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i/>
      <sz val="10"/>
      <name val="AcadNusx"/>
    </font>
    <font>
      <b/>
      <sz val="10"/>
      <name val="Times New Roman"/>
      <family val="1"/>
      <charset val="204"/>
    </font>
    <font>
      <sz val="11"/>
      <color indexed="8"/>
      <name val="AcadNusx"/>
    </font>
    <font>
      <b/>
      <sz val="12"/>
      <color indexed="8"/>
      <name val="AcadNusx"/>
    </font>
    <font>
      <b/>
      <sz val="14"/>
      <color indexed="8"/>
      <name val="AcadNusx"/>
    </font>
    <font>
      <b/>
      <sz val="11"/>
      <color indexed="8"/>
      <name val="AcadNusx"/>
    </font>
    <font>
      <sz val="11"/>
      <color indexed="10"/>
      <name val="AcadNusx"/>
    </font>
    <font>
      <sz val="14"/>
      <color indexed="8"/>
      <name val="AcadNusx"/>
    </font>
    <font>
      <b/>
      <sz val="16"/>
      <color indexed="8"/>
      <name val="AcadNusx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ChveuNusx"/>
    </font>
    <font>
      <u/>
      <sz val="10"/>
      <color indexed="12"/>
      <name val="Arial"/>
      <family val="2"/>
      <charset val="204"/>
    </font>
    <font>
      <u/>
      <sz val="8"/>
      <color indexed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134"/>
    </font>
    <font>
      <sz val="11"/>
      <name val="Times New Roman"/>
      <family val="1"/>
      <charset val="204"/>
    </font>
    <font>
      <b/>
      <vertAlign val="superscript"/>
      <sz val="10"/>
      <name val="AcadNusx"/>
    </font>
    <font>
      <vertAlign val="superscript"/>
      <sz val="10"/>
      <name val="AcadNusx"/>
    </font>
    <font>
      <b/>
      <vertAlign val="superscript"/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sz val="11"/>
      <name val="Avaza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color rgb="FF002060"/>
      <name val="AcadNusx"/>
    </font>
    <font>
      <sz val="11"/>
      <color theme="1"/>
      <name val="Avaza Mtavruli"/>
      <family val="2"/>
    </font>
    <font>
      <sz val="11"/>
      <color theme="1"/>
      <name val="AcadNusx"/>
    </font>
    <font>
      <sz val="11"/>
      <name val="Calibri"/>
      <family val="2"/>
    </font>
    <font>
      <b/>
      <sz val="11"/>
      <name val="Calibri"/>
      <family val="2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Acad m"/>
    </font>
    <font>
      <sz val="11"/>
      <name val="Arial"/>
      <family val="2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43" fontId="53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53" fillId="0" borderId="0"/>
    <xf numFmtId="0" fontId="53" fillId="0" borderId="0"/>
    <xf numFmtId="44" fontId="5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3" fillId="0" borderId="0"/>
    <xf numFmtId="172" fontId="55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53" fillId="0" borderId="0"/>
    <xf numFmtId="0" fontId="13" fillId="0" borderId="0"/>
    <xf numFmtId="0" fontId="53" fillId="0" borderId="0"/>
    <xf numFmtId="0" fontId="1" fillId="0" borderId="0"/>
    <xf numFmtId="0" fontId="53" fillId="0" borderId="0"/>
    <xf numFmtId="0" fontId="9" fillId="0" borderId="0"/>
    <xf numFmtId="0" fontId="13" fillId="0" borderId="0"/>
    <xf numFmtId="0" fontId="53" fillId="0" borderId="0"/>
    <xf numFmtId="0" fontId="13" fillId="0" borderId="0"/>
    <xf numFmtId="0" fontId="13" fillId="0" borderId="0"/>
    <xf numFmtId="0" fontId="53" fillId="0" borderId="0"/>
    <xf numFmtId="0" fontId="53" fillId="0" borderId="0"/>
    <xf numFmtId="0" fontId="13" fillId="0" borderId="0"/>
    <xf numFmtId="0" fontId="13" fillId="0" borderId="0"/>
    <xf numFmtId="0" fontId="60" fillId="0" borderId="0"/>
    <xf numFmtId="0" fontId="53" fillId="0" borderId="0"/>
    <xf numFmtId="0" fontId="9" fillId="0" borderId="0"/>
    <xf numFmtId="0" fontId="57" fillId="0" borderId="0"/>
    <xf numFmtId="0" fontId="53" fillId="0" borderId="0"/>
    <xf numFmtId="0" fontId="53" fillId="0" borderId="0"/>
    <xf numFmtId="0" fontId="60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53" fillId="0" borderId="0"/>
    <xf numFmtId="0" fontId="9" fillId="0" borderId="0"/>
    <xf numFmtId="0" fontId="13" fillId="0" borderId="0"/>
    <xf numFmtId="0" fontId="53" fillId="0" borderId="0"/>
    <xf numFmtId="0" fontId="61" fillId="0" borderId="0"/>
    <xf numFmtId="0" fontId="13" fillId="0" borderId="0"/>
    <xf numFmtId="0" fontId="53" fillId="0" borderId="0"/>
    <xf numFmtId="0" fontId="13" fillId="0" borderId="0"/>
    <xf numFmtId="0" fontId="13" fillId="0" borderId="0"/>
    <xf numFmtId="0" fontId="62" fillId="0" borderId="0"/>
    <xf numFmtId="0" fontId="55" fillId="0" borderId="0"/>
    <xf numFmtId="0" fontId="63" fillId="0" borderId="0"/>
    <xf numFmtId="9" fontId="13" fillId="0" borderId="0" applyFont="0" applyFill="0" applyBorder="0" applyAlignment="0" applyProtection="0"/>
    <xf numFmtId="0" fontId="1" fillId="0" borderId="0"/>
    <xf numFmtId="0" fontId="54" fillId="0" borderId="0"/>
    <xf numFmtId="0" fontId="13" fillId="0" borderId="0"/>
    <xf numFmtId="0" fontId="56" fillId="0" borderId="0"/>
    <xf numFmtId="0" fontId="22" fillId="0" borderId="0"/>
    <xf numFmtId="0" fontId="9" fillId="0" borderId="0"/>
    <xf numFmtId="0" fontId="71" fillId="0" borderId="0"/>
    <xf numFmtId="0" fontId="9" fillId="0" borderId="0"/>
  </cellStyleXfs>
  <cellXfs count="1000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4" fillId="2" borderId="1" xfId="38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Fill="1"/>
    <xf numFmtId="0" fontId="6" fillId="0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13" fillId="2" borderId="0" xfId="25" applyFont="1" applyFill="1" applyAlignment="1">
      <alignment horizontal="left"/>
    </xf>
    <xf numFmtId="0" fontId="2" fillId="2" borderId="0" xfId="25" applyFont="1" applyFill="1"/>
    <xf numFmtId="0" fontId="6" fillId="2" borderId="0" xfId="38" applyFont="1" applyFill="1" applyAlignment="1">
      <alignment horizontal="center" wrapText="1"/>
    </xf>
    <xf numFmtId="0" fontId="6" fillId="2" borderId="0" xfId="38" applyFont="1" applyFill="1" applyAlignment="1">
      <alignment wrapText="1"/>
    </xf>
    <xf numFmtId="0" fontId="13" fillId="2" borderId="0" xfId="25" applyFont="1" applyFill="1"/>
    <xf numFmtId="0" fontId="38" fillId="2" borderId="0" xfId="38" applyFont="1" applyFill="1" applyAlignment="1">
      <alignment horizontal="left" wrapText="1"/>
    </xf>
    <xf numFmtId="174" fontId="6" fillId="2" borderId="0" xfId="38" applyNumberFormat="1" applyFont="1" applyFill="1" applyBorder="1" applyAlignment="1">
      <alignment horizontal="center" wrapText="1"/>
    </xf>
    <xf numFmtId="2" fontId="6" fillId="2" borderId="0" xfId="38" applyNumberFormat="1" applyFont="1" applyFill="1" applyBorder="1" applyAlignment="1">
      <alignment horizontal="center" wrapText="1"/>
    </xf>
    <xf numFmtId="0" fontId="6" fillId="2" borderId="10" xfId="38" applyFont="1" applyFill="1" applyBorder="1" applyAlignment="1">
      <alignment horizontal="right" wrapText="1"/>
    </xf>
    <xf numFmtId="166" fontId="6" fillId="2" borderId="10" xfId="38" applyNumberFormat="1" applyFont="1" applyFill="1" applyBorder="1" applyAlignment="1">
      <alignment horizontal="center" wrapText="1"/>
    </xf>
    <xf numFmtId="2" fontId="6" fillId="2" borderId="10" xfId="38" applyNumberFormat="1" applyFont="1" applyFill="1" applyBorder="1" applyAlignment="1">
      <alignment horizontal="center" wrapText="1"/>
    </xf>
    <xf numFmtId="0" fontId="6" fillId="2" borderId="5" xfId="38" applyFont="1" applyFill="1" applyBorder="1" applyAlignment="1">
      <alignment horizontal="center" wrapText="1"/>
    </xf>
    <xf numFmtId="0" fontId="6" fillId="2" borderId="1" xfId="38" applyFont="1" applyFill="1" applyBorder="1" applyAlignment="1">
      <alignment horizontal="center" wrapText="1"/>
    </xf>
    <xf numFmtId="0" fontId="6" fillId="2" borderId="6" xfId="38" applyFont="1" applyFill="1" applyBorder="1" applyAlignment="1">
      <alignment horizontal="center" wrapText="1"/>
    </xf>
    <xf numFmtId="0" fontId="10" fillId="2" borderId="1" xfId="34" applyFont="1" applyFill="1" applyBorder="1" applyAlignment="1">
      <alignment horizontal="left" vertical="center" wrapText="1"/>
    </xf>
    <xf numFmtId="4" fontId="6" fillId="2" borderId="1" xfId="38" applyNumberFormat="1" applyFont="1" applyFill="1" applyBorder="1" applyAlignment="1">
      <alignment horizontal="center" vertical="center"/>
    </xf>
    <xf numFmtId="4" fontId="6" fillId="2" borderId="1" xfId="38" applyNumberFormat="1" applyFont="1" applyFill="1" applyBorder="1" applyAlignment="1">
      <alignment horizontal="center" vertical="center" wrapText="1"/>
    </xf>
    <xf numFmtId="0" fontId="25" fillId="0" borderId="0" xfId="0" applyFont="1" applyFill="1"/>
    <xf numFmtId="0" fontId="25" fillId="0" borderId="0" xfId="0" applyFont="1"/>
    <xf numFmtId="0" fontId="2" fillId="0" borderId="0" xfId="34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2" fontId="1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2" fontId="13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2" fontId="6" fillId="0" borderId="0" xfId="0" applyNumberFormat="1" applyFont="1" applyFill="1" applyAlignment="1">
      <alignment vertical="center" wrapText="1"/>
    </xf>
    <xf numFmtId="2" fontId="6" fillId="0" borderId="1" xfId="0" applyNumberFormat="1" applyFont="1" applyFill="1" applyBorder="1" applyAlignment="1">
      <alignment vertical="center" wrapText="1"/>
    </xf>
    <xf numFmtId="2" fontId="14" fillId="0" borderId="1" xfId="0" applyNumberFormat="1" applyFont="1" applyFill="1" applyBorder="1" applyAlignment="1">
      <alignment vertical="center" wrapText="1"/>
    </xf>
    <xf numFmtId="0" fontId="34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2" fontId="14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2" fillId="0" borderId="0" xfId="0" applyFont="1" applyFill="1" applyAlignment="1">
      <alignment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9" fillId="2" borderId="0" xfId="55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3" fillId="2" borderId="0" xfId="35" applyFont="1" applyFill="1" applyAlignment="1">
      <alignment vertical="center"/>
    </xf>
    <xf numFmtId="0" fontId="10" fillId="2" borderId="6" xfId="34" applyFont="1" applyFill="1" applyBorder="1" applyAlignment="1">
      <alignment horizontal="left" vertical="center" wrapText="1"/>
    </xf>
    <xf numFmtId="0" fontId="14" fillId="2" borderId="1" xfId="38" applyFont="1" applyFill="1" applyBorder="1" applyAlignment="1">
      <alignment vertical="center" wrapText="1"/>
    </xf>
    <xf numFmtId="4" fontId="14" fillId="2" borderId="1" xfId="38" applyNumberFormat="1" applyFont="1" applyFill="1" applyBorder="1" applyAlignment="1">
      <alignment horizontal="center" vertical="center" wrapText="1"/>
    </xf>
    <xf numFmtId="0" fontId="21" fillId="2" borderId="0" xfId="63" applyFont="1" applyFill="1" applyBorder="1"/>
    <xf numFmtId="0" fontId="21" fillId="2" borderId="0" xfId="63" applyFont="1" applyFill="1"/>
    <xf numFmtId="0" fontId="46" fillId="0" borderId="0" xfId="32" applyFont="1" applyAlignment="1">
      <alignment vertical="center"/>
    </xf>
    <xf numFmtId="0" fontId="48" fillId="0" borderId="0" xfId="32" applyFont="1" applyAlignment="1">
      <alignment horizontal="center" vertical="center"/>
    </xf>
    <xf numFmtId="0" fontId="47" fillId="0" borderId="0" xfId="32" applyFont="1" applyAlignment="1">
      <alignment horizontal="center" vertical="center"/>
    </xf>
    <xf numFmtId="4" fontId="49" fillId="0" borderId="0" xfId="32" applyNumberFormat="1" applyFont="1" applyAlignment="1">
      <alignment horizontal="center" vertical="center"/>
    </xf>
    <xf numFmtId="0" fontId="47" fillId="0" borderId="0" xfId="32" applyFont="1" applyAlignment="1">
      <alignment vertical="center"/>
    </xf>
    <xf numFmtId="0" fontId="48" fillId="0" borderId="0" xfId="32" applyFont="1" applyAlignment="1">
      <alignment vertical="center"/>
    </xf>
    <xf numFmtId="0" fontId="26" fillId="0" borderId="0" xfId="32" applyFont="1" applyAlignment="1">
      <alignment vertical="center" wrapText="1"/>
    </xf>
    <xf numFmtId="167" fontId="50" fillId="0" borderId="0" xfId="32" applyNumberFormat="1" applyFont="1" applyAlignment="1">
      <alignment vertical="center"/>
    </xf>
    <xf numFmtId="0" fontId="46" fillId="0" borderId="0" xfId="64" applyFont="1" applyAlignment="1">
      <alignment vertical="center"/>
    </xf>
    <xf numFmtId="0" fontId="46" fillId="0" borderId="0" xfId="64" applyFont="1" applyAlignment="1">
      <alignment horizontal="center" vertical="center"/>
    </xf>
    <xf numFmtId="0" fontId="52" fillId="0" borderId="0" xfId="64" applyFont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0" fontId="40" fillId="0" borderId="1" xfId="0" applyFont="1" applyFill="1" applyBorder="1"/>
    <xf numFmtId="166" fontId="5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2" fontId="6" fillId="0" borderId="7" xfId="0" applyNumberFormat="1" applyFont="1" applyFill="1" applyBorder="1" applyAlignment="1">
      <alignment horizontal="center" vertical="center" wrapText="1"/>
    </xf>
    <xf numFmtId="0" fontId="14" fillId="0" borderId="1" xfId="35" applyFont="1" applyFill="1" applyBorder="1" applyAlignment="1">
      <alignment horizontal="center"/>
    </xf>
    <xf numFmtId="0" fontId="6" fillId="0" borderId="1" xfId="63" applyFont="1" applyFill="1" applyBorder="1" applyAlignment="1">
      <alignment horizontal="center" vertical="center"/>
    </xf>
    <xf numFmtId="4" fontId="6" fillId="0" borderId="1" xfId="63" applyNumberFormat="1" applyFont="1" applyFill="1" applyBorder="1" applyAlignment="1">
      <alignment horizontal="center" vertical="center" wrapText="1"/>
    </xf>
    <xf numFmtId="4" fontId="14" fillId="0" borderId="1" xfId="63" applyNumberFormat="1" applyFont="1" applyFill="1" applyBorder="1" applyAlignment="1">
      <alignment horizontal="center" vertical="center" wrapText="1"/>
    </xf>
    <xf numFmtId="4" fontId="14" fillId="0" borderId="1" xfId="63" applyNumberFormat="1" applyFont="1" applyFill="1" applyBorder="1" applyAlignment="1">
      <alignment horizontal="center" vertical="center"/>
    </xf>
    <xf numFmtId="0" fontId="14" fillId="0" borderId="1" xfId="63" applyFont="1" applyFill="1" applyBorder="1" applyAlignment="1">
      <alignment horizontal="left" vertical="center" wrapText="1"/>
    </xf>
    <xf numFmtId="0" fontId="1" fillId="0" borderId="1" xfId="27" applyFont="1" applyFill="1" applyBorder="1" applyAlignment="1">
      <alignment wrapText="1"/>
    </xf>
    <xf numFmtId="0" fontId="6" fillId="0" borderId="1" xfId="63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174" fontId="6" fillId="0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4" fontId="6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6" fillId="0" borderId="1" xfId="33" applyFont="1" applyFill="1" applyBorder="1" applyAlignment="1">
      <alignment vertical="center" wrapText="1"/>
    </xf>
    <xf numFmtId="0" fontId="6" fillId="0" borderId="1" xfId="33" applyFont="1" applyFill="1" applyBorder="1" applyAlignment="1">
      <alignment horizontal="center" vertical="center" wrapText="1"/>
    </xf>
    <xf numFmtId="0" fontId="6" fillId="0" borderId="1" xfId="33" applyNumberFormat="1" applyFont="1" applyFill="1" applyBorder="1" applyAlignment="1">
      <alignment horizontal="center" vertical="center" wrapText="1"/>
    </xf>
    <xf numFmtId="166" fontId="6" fillId="0" borderId="1" xfId="33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49" fontId="14" fillId="0" borderId="1" xfId="0" applyNumberFormat="1" applyFont="1" applyFill="1" applyBorder="1" applyAlignment="1">
      <alignment vertical="center" wrapText="1"/>
    </xf>
    <xf numFmtId="166" fontId="1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6" fillId="0" borderId="1" xfId="33" applyNumberFormat="1" applyFont="1" applyFill="1" applyBorder="1" applyAlignment="1">
      <alignment horizontal="center" vertical="center"/>
    </xf>
    <xf numFmtId="166" fontId="6" fillId="0" borderId="1" xfId="33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vertical="center"/>
    </xf>
    <xf numFmtId="166" fontId="14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166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 wrapText="1"/>
    </xf>
    <xf numFmtId="0" fontId="14" fillId="0" borderId="1" xfId="25" applyFont="1" applyFill="1" applyBorder="1" applyAlignment="1">
      <alignment horizontal="center" vertical="center" wrapText="1"/>
    </xf>
    <xf numFmtId="2" fontId="6" fillId="0" borderId="1" xfId="25" applyNumberFormat="1" applyFont="1" applyFill="1" applyBorder="1" applyAlignment="1">
      <alignment horizontal="center" vertical="center" wrapText="1"/>
    </xf>
    <xf numFmtId="0" fontId="6" fillId="0" borderId="1" xfId="25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6" fillId="0" borderId="1" xfId="35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35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2" fontId="5" fillId="0" borderId="1" xfId="0" applyNumberFormat="1" applyFont="1" applyFill="1" applyBorder="1" applyAlignment="1">
      <alignment vertical="center"/>
    </xf>
    <xf numFmtId="0" fontId="6" fillId="0" borderId="1" xfId="33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166" fontId="6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33" applyFont="1" applyFill="1" applyBorder="1" applyAlignment="1">
      <alignment vertical="center" wrapText="1"/>
    </xf>
    <xf numFmtId="0" fontId="19" fillId="0" borderId="0" xfId="0" applyFont="1" applyFill="1" applyAlignment="1">
      <alignment horizontal="left" vertical="center" wrapText="1"/>
    </xf>
    <xf numFmtId="166" fontId="5" fillId="0" borderId="1" xfId="0" applyNumberFormat="1" applyFont="1" applyFill="1" applyBorder="1" applyAlignment="1">
      <alignment vertical="center"/>
    </xf>
    <xf numFmtId="166" fontId="6" fillId="0" borderId="1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vertical="center"/>
    </xf>
    <xf numFmtId="166" fontId="6" fillId="0" borderId="0" xfId="0" applyNumberFormat="1" applyFont="1" applyFill="1" applyAlignment="1">
      <alignment vertical="center"/>
    </xf>
    <xf numFmtId="166" fontId="6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vertical="center"/>
    </xf>
    <xf numFmtId="166" fontId="14" fillId="0" borderId="0" xfId="0" applyNumberFormat="1" applyFont="1" applyFill="1" applyAlignment="1">
      <alignment vertical="center"/>
    </xf>
    <xf numFmtId="2" fontId="14" fillId="0" borderId="0" xfId="0" applyNumberFormat="1" applyFont="1" applyFill="1" applyAlignment="1">
      <alignment vertical="center"/>
    </xf>
    <xf numFmtId="166" fontId="14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vertical="center" wrapText="1"/>
    </xf>
    <xf numFmtId="166" fontId="14" fillId="0" borderId="0" xfId="0" applyNumberFormat="1" applyFont="1" applyFill="1" applyAlignment="1">
      <alignment vertical="center" wrapText="1"/>
    </xf>
    <xf numFmtId="166" fontId="14" fillId="0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vertical="center"/>
    </xf>
    <xf numFmtId="174" fontId="6" fillId="0" borderId="0" xfId="0" applyNumberFormat="1" applyFont="1" applyFill="1" applyAlignment="1">
      <alignment vertical="center"/>
    </xf>
    <xf numFmtId="174" fontId="6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1" xfId="35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24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left"/>
    </xf>
    <xf numFmtId="0" fontId="6" fillId="0" borderId="0" xfId="0" applyFont="1" applyFill="1"/>
    <xf numFmtId="0" fontId="18" fillId="0" borderId="0" xfId="0" applyFont="1" applyFill="1" applyAlignment="1">
      <alignment horizontal="left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left" vertical="center"/>
    </xf>
    <xf numFmtId="2" fontId="9" fillId="0" borderId="1" xfId="0" applyNumberFormat="1" applyFont="1" applyFill="1" applyBorder="1" applyAlignment="1">
      <alignment vertical="center" wrapText="1"/>
    </xf>
    <xf numFmtId="166" fontId="9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vertical="center" wrapText="1"/>
    </xf>
    <xf numFmtId="2" fontId="9" fillId="0" borderId="0" xfId="0" applyNumberFormat="1" applyFont="1" applyFill="1" applyAlignment="1">
      <alignment vertical="center" wrapText="1"/>
    </xf>
    <xf numFmtId="0" fontId="28" fillId="0" borderId="1" xfId="0" applyFont="1" applyFill="1" applyBorder="1" applyAlignment="1">
      <alignment horizontal="center" vertical="center"/>
    </xf>
    <xf numFmtId="2" fontId="10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46" applyFont="1" applyFill="1" applyBorder="1" applyAlignment="1">
      <alignment horizontal="center" vertical="center" wrapText="1"/>
    </xf>
    <xf numFmtId="2" fontId="6" fillId="0" borderId="1" xfId="35" applyNumberFormat="1" applyFont="1" applyFill="1" applyBorder="1" applyAlignment="1">
      <alignment horizontal="center" vertical="center" wrapText="1"/>
    </xf>
    <xf numFmtId="0" fontId="6" fillId="0" borderId="1" xfId="35" applyFont="1" applyFill="1" applyBorder="1" applyAlignment="1">
      <alignment horizontal="left" vertical="center" wrapText="1"/>
    </xf>
    <xf numFmtId="0" fontId="6" fillId="0" borderId="1" xfId="35" applyFont="1" applyFill="1" applyBorder="1" applyAlignment="1">
      <alignment horizontal="center"/>
    </xf>
    <xf numFmtId="2" fontId="6" fillId="0" borderId="1" xfId="35" applyNumberFormat="1" applyFont="1" applyFill="1" applyBorder="1" applyAlignment="1">
      <alignment horizontal="center"/>
    </xf>
    <xf numFmtId="0" fontId="43" fillId="0" borderId="1" xfId="0" applyFont="1" applyFill="1" applyBorder="1"/>
    <xf numFmtId="0" fontId="9" fillId="0" borderId="1" xfId="0" applyFont="1" applyFill="1" applyBorder="1"/>
    <xf numFmtId="0" fontId="29" fillId="0" borderId="1" xfId="0" applyFont="1" applyFill="1" applyBorder="1" applyAlignment="1">
      <alignment horizontal="center" vertical="center"/>
    </xf>
    <xf numFmtId="0" fontId="6" fillId="0" borderId="1" xfId="36" applyFont="1" applyFill="1" applyBorder="1" applyAlignment="1">
      <alignment horizontal="center" vertical="center"/>
    </xf>
    <xf numFmtId="0" fontId="6" fillId="0" borderId="1" xfId="25" applyFont="1" applyFill="1" applyBorder="1" applyAlignment="1">
      <alignment vertical="center"/>
    </xf>
    <xf numFmtId="0" fontId="6" fillId="0" borderId="1" xfId="25" applyFont="1" applyFill="1" applyBorder="1" applyAlignment="1">
      <alignment horizontal="center" vertical="center"/>
    </xf>
    <xf numFmtId="170" fontId="6" fillId="0" borderId="1" xfId="35" applyNumberFormat="1" applyFont="1" applyFill="1" applyBorder="1" applyAlignment="1">
      <alignment horizontal="center"/>
    </xf>
    <xf numFmtId="0" fontId="9" fillId="0" borderId="1" xfId="35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34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/>
    <xf numFmtId="0" fontId="3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43" fontId="10" fillId="0" borderId="1" xfId="1" applyFont="1" applyFill="1" applyBorder="1" applyAlignment="1">
      <alignment horizontal="center" vertical="center" wrapText="1"/>
    </xf>
    <xf numFmtId="43" fontId="14" fillId="0" borderId="1" xfId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vertical="center" wrapText="1"/>
    </xf>
    <xf numFmtId="0" fontId="6" fillId="0" borderId="5" xfId="23" applyFont="1" applyFill="1" applyBorder="1" applyAlignment="1">
      <alignment horizontal="center" vertical="center"/>
    </xf>
    <xf numFmtId="2" fontId="6" fillId="0" borderId="6" xfId="4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43" fontId="6" fillId="0" borderId="0" xfId="1" applyFont="1" applyFill="1" applyAlignment="1">
      <alignment horizontal="center" vertical="center"/>
    </xf>
    <xf numFmtId="43" fontId="6" fillId="0" borderId="0" xfId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/>
    </xf>
    <xf numFmtId="43" fontId="13" fillId="0" borderId="0" xfId="1" applyFont="1" applyFill="1" applyBorder="1" applyAlignment="1">
      <alignment vertical="center" wrapText="1"/>
    </xf>
    <xf numFmtId="43" fontId="13" fillId="0" borderId="0" xfId="1" applyFont="1" applyFill="1" applyAlignment="1">
      <alignment vertical="center" wrapText="1"/>
    </xf>
    <xf numFmtId="43" fontId="6" fillId="0" borderId="0" xfId="1" applyFont="1" applyFill="1" applyAlignment="1">
      <alignment vertical="center" wrapText="1"/>
    </xf>
    <xf numFmtId="43" fontId="14" fillId="0" borderId="1" xfId="1" applyFont="1" applyFill="1" applyBorder="1" applyAlignment="1">
      <alignment vertical="center" wrapText="1"/>
    </xf>
    <xf numFmtId="43" fontId="14" fillId="0" borderId="0" xfId="1" applyFont="1" applyFill="1" applyAlignment="1">
      <alignment vertical="center" wrapText="1"/>
    </xf>
    <xf numFmtId="43" fontId="9" fillId="0" borderId="0" xfId="1" applyFont="1" applyFill="1" applyBorder="1" applyAlignment="1">
      <alignment vertical="center" wrapText="1"/>
    </xf>
    <xf numFmtId="43" fontId="9" fillId="0" borderId="0" xfId="1" applyFont="1" applyFill="1" applyAlignment="1">
      <alignment vertical="center" wrapText="1"/>
    </xf>
    <xf numFmtId="43" fontId="6" fillId="0" borderId="0" xfId="1" applyFont="1" applyFill="1" applyBorder="1" applyAlignment="1">
      <alignment horizontal="center" vertical="center"/>
    </xf>
    <xf numFmtId="43" fontId="9" fillId="0" borderId="1" xfId="1" applyFont="1" applyFill="1" applyBorder="1" applyAlignment="1">
      <alignment horizontal="center" vertical="center"/>
    </xf>
    <xf numFmtId="166" fontId="2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9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3" fillId="0" borderId="0" xfId="35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2" fillId="0" borderId="0" xfId="34" applyFont="1" applyFill="1" applyAlignment="1">
      <alignment horizontal="center" vertical="center" wrapText="1"/>
    </xf>
    <xf numFmtId="0" fontId="42" fillId="0" borderId="0" xfId="0" applyFont="1" applyFill="1"/>
    <xf numFmtId="0" fontId="10" fillId="0" borderId="0" xfId="34" applyFont="1" applyFill="1" applyAlignment="1">
      <alignment horizontal="center" vertical="center" wrapText="1"/>
    </xf>
    <xf numFmtId="0" fontId="6" fillId="0" borderId="0" xfId="38" applyFont="1" applyFill="1" applyAlignment="1">
      <alignment wrapText="1"/>
    </xf>
    <xf numFmtId="0" fontId="6" fillId="0" borderId="1" xfId="38" applyFont="1" applyFill="1" applyBorder="1" applyAlignment="1">
      <alignment horizontal="center" wrapText="1"/>
    </xf>
    <xf numFmtId="0" fontId="14" fillId="0" borderId="1" xfId="38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vertical="center"/>
    </xf>
    <xf numFmtId="2" fontId="6" fillId="3" borderId="1" xfId="0" applyNumberFormat="1" applyFont="1" applyFill="1" applyBorder="1" applyAlignment="1">
      <alignment vertical="center"/>
    </xf>
    <xf numFmtId="2" fontId="14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174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14" fillId="3" borderId="1" xfId="33" applyFont="1" applyFill="1" applyBorder="1" applyAlignment="1">
      <alignment vertical="center" wrapText="1"/>
    </xf>
    <xf numFmtId="0" fontId="14" fillId="3" borderId="1" xfId="33" applyNumberFormat="1" applyFont="1" applyFill="1" applyBorder="1" applyAlignment="1">
      <alignment horizontal="center" vertical="center" wrapText="1"/>
    </xf>
    <xf numFmtId="166" fontId="14" fillId="3" borderId="1" xfId="33" applyNumberFormat="1" applyFont="1" applyFill="1" applyBorder="1" applyAlignment="1">
      <alignment horizontal="center" vertical="center" wrapText="1"/>
    </xf>
    <xf numFmtId="166" fontId="14" fillId="3" borderId="1" xfId="0" applyNumberFormat="1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vertical="center"/>
    </xf>
    <xf numFmtId="49" fontId="14" fillId="3" borderId="1" xfId="0" applyNumberFormat="1" applyFont="1" applyFill="1" applyBorder="1" applyAlignment="1">
      <alignment vertical="center" wrapText="1"/>
    </xf>
    <xf numFmtId="0" fontId="14" fillId="3" borderId="1" xfId="35" applyFont="1" applyFill="1" applyBorder="1" applyAlignment="1">
      <alignment horizontal="center" vertical="center"/>
    </xf>
    <xf numFmtId="0" fontId="14" fillId="3" borderId="1" xfId="35" applyFont="1" applyFill="1" applyBorder="1" applyAlignment="1">
      <alignment horizontal="left" vertical="center" wrapText="1"/>
    </xf>
    <xf numFmtId="0" fontId="14" fillId="3" borderId="1" xfId="35" applyFont="1" applyFill="1" applyBorder="1" applyAlignment="1">
      <alignment horizontal="center" vertical="center" wrapText="1"/>
    </xf>
    <xf numFmtId="2" fontId="14" fillId="3" borderId="1" xfId="35" applyNumberFormat="1" applyFont="1" applyFill="1" applyBorder="1" applyAlignment="1">
      <alignment horizontal="center" vertical="center"/>
    </xf>
    <xf numFmtId="2" fontId="14" fillId="3" borderId="1" xfId="35" applyNumberFormat="1" applyFont="1" applyFill="1" applyBorder="1" applyAlignment="1">
      <alignment horizontal="center" vertical="center" wrapText="1"/>
    </xf>
    <xf numFmtId="43" fontId="14" fillId="3" borderId="1" xfId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 wrapText="1"/>
    </xf>
    <xf numFmtId="167" fontId="11" fillId="3" borderId="1" xfId="0" applyNumberFormat="1" applyFont="1" applyFill="1" applyBorder="1" applyAlignment="1">
      <alignment horizontal="center" vertical="center" wrapText="1"/>
    </xf>
    <xf numFmtId="43" fontId="11" fillId="3" borderId="1" xfId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43" fontId="6" fillId="3" borderId="1" xfId="1" applyFont="1" applyFill="1" applyBorder="1" applyAlignment="1">
      <alignment horizontal="center" vertical="center" wrapText="1"/>
    </xf>
    <xf numFmtId="0" fontId="14" fillId="3" borderId="1" xfId="35" applyFont="1" applyFill="1" applyBorder="1" applyAlignment="1">
      <alignment vertical="center" wrapText="1"/>
    </xf>
    <xf numFmtId="0" fontId="14" fillId="3" borderId="1" xfId="35" applyFont="1" applyFill="1" applyBorder="1" applyAlignment="1">
      <alignment horizontal="center"/>
    </xf>
    <xf numFmtId="2" fontId="14" fillId="3" borderId="1" xfId="35" applyNumberFormat="1" applyFont="1" applyFill="1" applyBorder="1" applyAlignment="1">
      <alignment horizontal="center"/>
    </xf>
    <xf numFmtId="0" fontId="14" fillId="3" borderId="1" xfId="46" applyFont="1" applyFill="1" applyBorder="1" applyAlignment="1">
      <alignment horizontal="center" vertical="center" wrapText="1"/>
    </xf>
    <xf numFmtId="43" fontId="14" fillId="3" borderId="1" xfId="1" applyFont="1" applyFill="1" applyBorder="1" applyAlignment="1">
      <alignment horizontal="center" vertical="center" wrapText="1"/>
    </xf>
    <xf numFmtId="0" fontId="2" fillId="3" borderId="1" xfId="34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33" fillId="3" borderId="1" xfId="0" applyNumberFormat="1" applyFont="1" applyFill="1" applyBorder="1" applyAlignment="1">
      <alignment horizontal="center" vertical="center" wrapText="1"/>
    </xf>
    <xf numFmtId="0" fontId="14" fillId="3" borderId="1" xfId="34" applyFont="1" applyFill="1" applyBorder="1" applyAlignment="1">
      <alignment horizontal="center" vertical="center" wrapText="1"/>
    </xf>
    <xf numFmtId="1" fontId="2" fillId="3" borderId="1" xfId="34" applyNumberFormat="1" applyFont="1" applyFill="1" applyBorder="1" applyAlignment="1">
      <alignment horizontal="center" vertical="center"/>
    </xf>
    <xf numFmtId="43" fontId="14" fillId="3" borderId="1" xfId="1" applyFont="1" applyFill="1" applyBorder="1" applyAlignment="1">
      <alignment horizontal="center"/>
    </xf>
    <xf numFmtId="2" fontId="14" fillId="3" borderId="1" xfId="34" applyNumberFormat="1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4" fontId="14" fillId="4" borderId="7" xfId="0" applyNumberFormat="1" applyFont="1" applyFill="1" applyBorder="1" applyAlignment="1">
      <alignment horizontal="center" vertical="center" wrapText="1"/>
    </xf>
    <xf numFmtId="43" fontId="14" fillId="4" borderId="7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4" fontId="6" fillId="0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13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18" fillId="0" borderId="1" xfId="33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 wrapText="1"/>
    </xf>
    <xf numFmtId="2" fontId="6" fillId="0" borderId="13" xfId="25" applyNumberFormat="1" applyFont="1" applyFill="1" applyBorder="1" applyAlignment="1">
      <alignment horizontal="center" vertical="center" wrapText="1"/>
    </xf>
    <xf numFmtId="2" fontId="6" fillId="0" borderId="13" xfId="25" applyNumberFormat="1" applyFont="1" applyFill="1" applyBorder="1" applyAlignment="1">
      <alignment horizontal="center" vertical="center"/>
    </xf>
    <xf numFmtId="0" fontId="70" fillId="2" borderId="0" xfId="0" applyFont="1" applyFill="1"/>
    <xf numFmtId="0" fontId="71" fillId="0" borderId="0" xfId="0" applyFont="1" applyFill="1"/>
    <xf numFmtId="2" fontId="14" fillId="3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25" applyFont="1" applyFill="1" applyBorder="1" applyAlignment="1">
      <alignment horizontal="center" vertical="center" wrapText="1"/>
    </xf>
    <xf numFmtId="0" fontId="70" fillId="0" borderId="0" xfId="0" applyFont="1" applyFill="1"/>
    <xf numFmtId="0" fontId="14" fillId="3" borderId="13" xfId="35" applyFont="1" applyFill="1" applyBorder="1" applyAlignment="1">
      <alignment horizontal="center"/>
    </xf>
    <xf numFmtId="2" fontId="6" fillId="3" borderId="13" xfId="25" applyNumberFormat="1" applyFont="1" applyFill="1" applyBorder="1" applyAlignment="1">
      <alignment horizontal="center" vertical="center" wrapText="1"/>
    </xf>
    <xf numFmtId="2" fontId="6" fillId="3" borderId="13" xfId="25" applyNumberFormat="1" applyFont="1" applyFill="1" applyBorder="1" applyAlignment="1">
      <alignment horizontal="center" vertical="center"/>
    </xf>
    <xf numFmtId="0" fontId="6" fillId="0" borderId="13" xfId="0" applyFont="1" applyFill="1" applyBorder="1"/>
    <xf numFmtId="2" fontId="6" fillId="0" borderId="13" xfId="0" applyNumberFormat="1" applyFont="1" applyFill="1" applyBorder="1" applyAlignment="1">
      <alignment horizontal="center" vertical="center"/>
    </xf>
    <xf numFmtId="166" fontId="6" fillId="0" borderId="13" xfId="0" applyNumberFormat="1" applyFont="1" applyFill="1" applyBorder="1"/>
    <xf numFmtId="0" fontId="14" fillId="3" borderId="13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6" fillId="0" borderId="13" xfId="33" applyFont="1" applyFill="1" applyBorder="1" applyAlignment="1">
      <alignment horizontal="left" vertical="center" wrapText="1"/>
    </xf>
    <xf numFmtId="0" fontId="6" fillId="0" borderId="13" xfId="33" applyFont="1" applyFill="1" applyBorder="1" applyAlignment="1">
      <alignment horizontal="center" vertical="center" wrapText="1"/>
    </xf>
    <xf numFmtId="166" fontId="6" fillId="0" borderId="13" xfId="33" applyNumberFormat="1" applyFont="1" applyFill="1" applyBorder="1" applyAlignment="1">
      <alignment horizontal="center" vertical="center" wrapText="1"/>
    </xf>
    <xf numFmtId="0" fontId="6" fillId="0" borderId="13" xfId="33" applyFont="1" applyFill="1" applyBorder="1" applyAlignment="1">
      <alignment horizontal="center"/>
    </xf>
    <xf numFmtId="0" fontId="69" fillId="0" borderId="0" xfId="0" applyFont="1" applyFill="1"/>
    <xf numFmtId="0" fontId="6" fillId="0" borderId="13" xfId="33" applyFont="1" applyFill="1" applyBorder="1" applyAlignment="1">
      <alignment vertical="center" wrapText="1"/>
    </xf>
    <xf numFmtId="0" fontId="14" fillId="3" borderId="13" xfId="33" applyFont="1" applyFill="1" applyBorder="1" applyAlignment="1">
      <alignment horizontal="left" vertical="center" wrapText="1"/>
    </xf>
    <xf numFmtId="0" fontId="73" fillId="0" borderId="0" xfId="0" applyFont="1" applyFill="1"/>
    <xf numFmtId="0" fontId="6" fillId="0" borderId="13" xfId="33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vertical="center" wrapText="1"/>
    </xf>
    <xf numFmtId="166" fontId="14" fillId="3" borderId="1" xfId="0" applyNumberFormat="1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vertical="center" wrapText="1"/>
    </xf>
    <xf numFmtId="2" fontId="2" fillId="3" borderId="1" xfId="0" applyNumberFormat="1" applyFont="1" applyFill="1" applyBorder="1" applyAlignment="1">
      <alignment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166" fontId="6" fillId="0" borderId="13" xfId="0" applyNumberFormat="1" applyFont="1" applyFill="1" applyBorder="1" applyAlignment="1">
      <alignment horizontal="center" vertical="center"/>
    </xf>
    <xf numFmtId="2" fontId="14" fillId="3" borderId="13" xfId="55" applyNumberFormat="1" applyFont="1" applyFill="1" applyBorder="1" applyAlignment="1">
      <alignment horizontal="center" vertical="center"/>
    </xf>
    <xf numFmtId="0" fontId="70" fillId="2" borderId="0" xfId="0" applyFont="1" applyFill="1" applyAlignment="1">
      <alignment vertical="center" wrapText="1"/>
    </xf>
    <xf numFmtId="0" fontId="70" fillId="0" borderId="0" xfId="0" applyFont="1" applyFill="1" applyAlignment="1">
      <alignment vertical="center" wrapText="1"/>
    </xf>
    <xf numFmtId="0" fontId="6" fillId="0" borderId="13" xfId="55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170" fontId="6" fillId="0" borderId="13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166" fontId="6" fillId="3" borderId="1" xfId="1" applyNumberFormat="1" applyFont="1" applyFill="1" applyBorder="1" applyAlignment="1">
      <alignment horizontal="center" vertical="center" wrapText="1"/>
    </xf>
    <xf numFmtId="2" fontId="6" fillId="3" borderId="1" xfId="1" applyNumberFormat="1" applyFont="1" applyFill="1" applyBorder="1" applyAlignment="1">
      <alignment horizontal="center" vertical="center" wrapText="1"/>
    </xf>
    <xf numFmtId="166" fontId="14" fillId="3" borderId="1" xfId="0" applyNumberFormat="1" applyFont="1" applyFill="1" applyBorder="1" applyAlignment="1">
      <alignment horizontal="right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2" fillId="0" borderId="0" xfId="35" applyFont="1" applyFill="1" applyAlignment="1">
      <alignment vertical="center"/>
    </xf>
    <xf numFmtId="0" fontId="9" fillId="0" borderId="0" xfId="35" applyFont="1" applyFill="1" applyAlignment="1">
      <alignment vertical="center"/>
    </xf>
    <xf numFmtId="0" fontId="9" fillId="0" borderId="0" xfId="38" applyFont="1" applyFill="1" applyAlignment="1">
      <alignment vertical="center"/>
    </xf>
    <xf numFmtId="0" fontId="7" fillId="3" borderId="1" xfId="0" applyFont="1" applyFill="1" applyBorder="1" applyAlignment="1">
      <alignment vertical="center" wrapText="1"/>
    </xf>
    <xf numFmtId="2" fontId="14" fillId="3" borderId="1" xfId="0" applyNumberFormat="1" applyFont="1" applyFill="1" applyBorder="1" applyAlignment="1">
      <alignment vertical="center" wrapText="1"/>
    </xf>
    <xf numFmtId="166" fontId="14" fillId="3" borderId="1" xfId="0" applyNumberFormat="1" applyFont="1" applyFill="1" applyBorder="1" applyAlignment="1">
      <alignment vertical="center" wrapText="1"/>
    </xf>
    <xf numFmtId="2" fontId="14" fillId="3" borderId="1" xfId="0" applyNumberFormat="1" applyFont="1" applyFill="1" applyBorder="1" applyAlignment="1">
      <alignment vertical="center"/>
    </xf>
    <xf numFmtId="166" fontId="14" fillId="3" borderId="1" xfId="0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6" fillId="0" borderId="13" xfId="33" applyNumberFormat="1" applyFont="1" applyFill="1" applyBorder="1" applyAlignment="1">
      <alignment horizontal="center" vertical="center" wrapText="1"/>
    </xf>
    <xf numFmtId="166" fontId="6" fillId="0" borderId="13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3" xfId="33" applyNumberFormat="1" applyFont="1" applyFill="1" applyBorder="1" applyAlignment="1">
      <alignment horizontal="center" vertical="center" wrapText="1"/>
    </xf>
    <xf numFmtId="166" fontId="6" fillId="3" borderId="13" xfId="0" applyNumberFormat="1" applyFont="1" applyFill="1" applyBorder="1" applyAlignment="1">
      <alignment horizontal="center" vertical="center" wrapText="1"/>
    </xf>
    <xf numFmtId="0" fontId="6" fillId="3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174" fontId="6" fillId="0" borderId="13" xfId="0" applyNumberFormat="1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vertical="center"/>
    </xf>
    <xf numFmtId="0" fontId="18" fillId="0" borderId="13" xfId="33" applyFont="1" applyFill="1" applyBorder="1" applyAlignment="1">
      <alignment horizontal="center" vertical="center" wrapText="1"/>
    </xf>
    <xf numFmtId="166" fontId="6" fillId="0" borderId="13" xfId="33" applyNumberFormat="1" applyFont="1" applyFill="1" applyBorder="1" applyAlignment="1">
      <alignment horizontal="center" vertical="center"/>
    </xf>
    <xf numFmtId="166" fontId="6" fillId="0" borderId="13" xfId="0" applyNumberFormat="1" applyFont="1" applyFill="1" applyBorder="1" applyAlignment="1">
      <alignment vertical="center"/>
    </xf>
    <xf numFmtId="2" fontId="6" fillId="0" borderId="13" xfId="0" applyNumberFormat="1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0" fontId="14" fillId="3" borderId="13" xfId="33" applyFont="1" applyFill="1" applyBorder="1" applyAlignment="1">
      <alignment horizontal="center" vertical="center" wrapText="1"/>
    </xf>
    <xf numFmtId="0" fontId="10" fillId="0" borderId="0" xfId="0" applyFont="1"/>
    <xf numFmtId="0" fontId="14" fillId="3" borderId="13" xfId="0" applyFont="1" applyFill="1" applyBorder="1" applyAlignment="1">
      <alignment vertical="center" wrapText="1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2" fontId="10" fillId="0" borderId="13" xfId="0" applyNumberFormat="1" applyFont="1" applyBorder="1" applyAlignment="1">
      <alignment horizontal="center"/>
    </xf>
    <xf numFmtId="0" fontId="10" fillId="0" borderId="13" xfId="73" applyFont="1" applyBorder="1" applyAlignment="1">
      <alignment horizontal="center"/>
    </xf>
    <xf numFmtId="170" fontId="10" fillId="0" borderId="13" xfId="0" applyNumberFormat="1" applyFont="1" applyBorder="1" applyAlignment="1">
      <alignment horizontal="center"/>
    </xf>
    <xf numFmtId="0" fontId="18" fillId="0" borderId="1" xfId="0" applyFont="1" applyFill="1" applyBorder="1" applyAlignment="1">
      <alignment vertical="center" wrapText="1"/>
    </xf>
    <xf numFmtId="2" fontId="6" fillId="3" borderId="1" xfId="0" applyNumberFormat="1" applyFont="1" applyFill="1" applyBorder="1" applyAlignment="1">
      <alignment horizontal="center" vertical="center"/>
    </xf>
    <xf numFmtId="0" fontId="6" fillId="0" borderId="5" xfId="0" applyFont="1" applyFill="1" applyBorder="1"/>
    <xf numFmtId="0" fontId="74" fillId="0" borderId="13" xfId="23" applyFont="1" applyFill="1" applyBorder="1" applyAlignment="1">
      <alignment horizontal="center" vertical="center"/>
    </xf>
    <xf numFmtId="0" fontId="6" fillId="0" borderId="13" xfId="4" applyFont="1" applyFill="1" applyBorder="1" applyAlignment="1">
      <alignment horizontal="center" vertical="center" wrapText="1"/>
    </xf>
    <xf numFmtId="166" fontId="6" fillId="0" borderId="13" xfId="34" applyNumberFormat="1" applyFont="1" applyFill="1" applyBorder="1" applyAlignment="1">
      <alignment horizontal="center" vertical="center" wrapText="1"/>
    </xf>
    <xf numFmtId="0" fontId="6" fillId="0" borderId="13" xfId="23" applyFont="1" applyFill="1" applyBorder="1" applyAlignment="1">
      <alignment horizontal="center" vertical="center"/>
    </xf>
    <xf numFmtId="2" fontId="6" fillId="0" borderId="13" xfId="4" applyNumberFormat="1" applyFont="1" applyFill="1" applyBorder="1" applyAlignment="1">
      <alignment horizontal="center" vertical="center" wrapText="1"/>
    </xf>
    <xf numFmtId="0" fontId="69" fillId="0" borderId="14" xfId="0" applyFont="1" applyFill="1" applyBorder="1"/>
    <xf numFmtId="0" fontId="69" fillId="0" borderId="13" xfId="0" applyFont="1" applyFill="1" applyBorder="1" applyAlignment="1">
      <alignment wrapText="1"/>
    </xf>
    <xf numFmtId="43" fontId="69" fillId="0" borderId="14" xfId="0" applyNumberFormat="1" applyFont="1" applyFill="1" applyBorder="1" applyAlignment="1">
      <alignment horizontal="center" vertical="center"/>
    </xf>
    <xf numFmtId="2" fontId="69" fillId="0" borderId="14" xfId="0" applyNumberFormat="1" applyFont="1" applyFill="1" applyBorder="1" applyAlignment="1">
      <alignment horizontal="center" vertical="center"/>
    </xf>
    <xf numFmtId="2" fontId="69" fillId="0" borderId="15" xfId="0" applyNumberFormat="1" applyFont="1" applyFill="1" applyBorder="1" applyAlignment="1">
      <alignment horizontal="center"/>
    </xf>
    <xf numFmtId="0" fontId="71" fillId="0" borderId="13" xfId="23" applyFont="1" applyFill="1" applyBorder="1" applyAlignment="1">
      <alignment horizontal="left" vertical="center"/>
    </xf>
    <xf numFmtId="0" fontId="6" fillId="0" borderId="13" xfId="23" applyNumberFormat="1" applyFont="1" applyFill="1" applyBorder="1" applyAlignment="1">
      <alignment horizontal="center" vertical="center"/>
    </xf>
    <xf numFmtId="0" fontId="74" fillId="0" borderId="0" xfId="23" applyFont="1" applyFill="1" applyAlignment="1">
      <alignment horizontal="center" vertical="center"/>
    </xf>
    <xf numFmtId="167" fontId="6" fillId="0" borderId="13" xfId="0" applyNumberFormat="1" applyFont="1" applyFill="1" applyBorder="1" applyAlignment="1">
      <alignment horizontal="center" vertical="center" wrapText="1"/>
    </xf>
    <xf numFmtId="0" fontId="6" fillId="0" borderId="13" xfId="35" applyFont="1" applyFill="1" applyBorder="1" applyAlignment="1">
      <alignment horizontal="center"/>
    </xf>
    <xf numFmtId="2" fontId="14" fillId="3" borderId="13" xfId="33" applyNumberFormat="1" applyFont="1" applyFill="1" applyBorder="1" applyAlignment="1">
      <alignment horizontal="center" vertical="center" wrapText="1"/>
    </xf>
    <xf numFmtId="0" fontId="6" fillId="0" borderId="17" xfId="23" applyFont="1" applyFill="1" applyBorder="1" applyAlignment="1">
      <alignment horizontal="center" vertical="center"/>
    </xf>
    <xf numFmtId="2" fontId="6" fillId="0" borderId="16" xfId="4" applyNumberFormat="1" applyFont="1" applyFill="1" applyBorder="1" applyAlignment="1">
      <alignment horizontal="center" vertical="center" wrapText="1"/>
    </xf>
    <xf numFmtId="0" fontId="6" fillId="0" borderId="13" xfId="4" applyFont="1" applyFill="1" applyBorder="1" applyAlignment="1">
      <alignment horizontal="left" vertical="center" wrapText="1"/>
    </xf>
    <xf numFmtId="0" fontId="14" fillId="3" borderId="1" xfId="0" applyNumberFormat="1" applyFont="1" applyFill="1" applyBorder="1" applyAlignment="1">
      <alignment vertical="center"/>
    </xf>
    <xf numFmtId="166" fontId="10" fillId="0" borderId="13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166" fontId="6" fillId="0" borderId="18" xfId="33" applyNumberFormat="1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18" xfId="33" applyFont="1" applyFill="1" applyBorder="1" applyAlignment="1">
      <alignment vertical="center" wrapText="1"/>
    </xf>
    <xf numFmtId="166" fontId="14" fillId="3" borderId="18" xfId="33" applyNumberFormat="1" applyFont="1" applyFill="1" applyBorder="1" applyAlignment="1">
      <alignment horizontal="center" vertical="center" wrapText="1"/>
    </xf>
    <xf numFmtId="2" fontId="14" fillId="3" borderId="18" xfId="0" applyNumberFormat="1" applyFont="1" applyFill="1" applyBorder="1" applyAlignment="1">
      <alignment horizontal="center" vertical="center" wrapText="1"/>
    </xf>
    <xf numFmtId="0" fontId="6" fillId="0" borderId="18" xfId="33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3" borderId="13" xfId="25" applyFont="1" applyFill="1" applyBorder="1" applyAlignment="1">
      <alignment horizontal="center" vertical="center" wrapText="1"/>
    </xf>
    <xf numFmtId="0" fontId="6" fillId="3" borderId="13" xfId="33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6" fillId="0" borderId="18" xfId="33" applyFont="1" applyFill="1" applyBorder="1" applyAlignment="1">
      <alignment horizontal="left" vertical="center" wrapText="1"/>
    </xf>
    <xf numFmtId="166" fontId="6" fillId="0" borderId="18" xfId="33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33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2" fontId="6" fillId="2" borderId="19" xfId="0" applyNumberFormat="1" applyFont="1" applyFill="1" applyBorder="1" applyAlignment="1">
      <alignment horizontal="center" vertical="center" wrapText="1"/>
    </xf>
    <xf numFmtId="0" fontId="6" fillId="2" borderId="19" xfId="33" applyFont="1" applyFill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66" fontId="6" fillId="0" borderId="19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166" fontId="14" fillId="3" borderId="13" xfId="33" applyNumberFormat="1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166" fontId="14" fillId="3" borderId="19" xfId="0" applyNumberFormat="1" applyFont="1" applyFill="1" applyBorder="1" applyAlignment="1">
      <alignment horizontal="center" vertical="center" wrapText="1"/>
    </xf>
    <xf numFmtId="2" fontId="14" fillId="3" borderId="19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0" fontId="25" fillId="2" borderId="0" xfId="0" applyFont="1" applyFill="1" applyAlignment="1">
      <alignment horizontal="left" vertical="center" wrapText="1"/>
    </xf>
    <xf numFmtId="0" fontId="25" fillId="2" borderId="0" xfId="0" applyFont="1" applyFill="1" applyAlignment="1">
      <alignment horizontal="left" vertical="center"/>
    </xf>
    <xf numFmtId="0" fontId="17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2" fontId="6" fillId="2" borderId="19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left" vertical="center" wrapText="1"/>
    </xf>
    <xf numFmtId="166" fontId="6" fillId="2" borderId="1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2" fontId="9" fillId="2" borderId="0" xfId="0" applyNumberFormat="1" applyFont="1" applyFill="1" applyAlignment="1">
      <alignment vertical="center" wrapText="1"/>
    </xf>
    <xf numFmtId="2" fontId="14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167" fontId="6" fillId="0" borderId="19" xfId="0" applyNumberFormat="1" applyFont="1" applyFill="1" applyBorder="1" applyAlignment="1">
      <alignment horizontal="center" vertical="center"/>
    </xf>
    <xf numFmtId="167" fontId="6" fillId="0" borderId="19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 wrapText="1"/>
    </xf>
    <xf numFmtId="167" fontId="10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/>
    </xf>
    <xf numFmtId="0" fontId="9" fillId="0" borderId="19" xfId="0" applyFont="1" applyFill="1" applyBorder="1" applyAlignment="1">
      <alignment vertical="center" wrapText="1"/>
    </xf>
    <xf numFmtId="2" fontId="9" fillId="0" borderId="19" xfId="0" applyNumberFormat="1" applyFont="1" applyFill="1" applyBorder="1" applyAlignment="1">
      <alignment vertical="center" wrapText="1"/>
    </xf>
    <xf numFmtId="175" fontId="6" fillId="0" borderId="19" xfId="0" applyNumberFormat="1" applyFont="1" applyFill="1" applyBorder="1" applyAlignment="1">
      <alignment horizontal="center" vertical="center"/>
    </xf>
    <xf numFmtId="166" fontId="9" fillId="0" borderId="19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/>
    </xf>
    <xf numFmtId="2" fontId="6" fillId="0" borderId="7" xfId="46" applyNumberFormat="1" applyFont="1" applyFill="1" applyBorder="1" applyAlignment="1">
      <alignment horizontal="center" vertical="center" wrapText="1"/>
    </xf>
    <xf numFmtId="9" fontId="6" fillId="0" borderId="19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4" fontId="14" fillId="0" borderId="19" xfId="0" applyNumberFormat="1" applyFont="1" applyFill="1" applyBorder="1" applyAlignment="1">
      <alignment horizontal="center" vertical="center" wrapText="1"/>
    </xf>
    <xf numFmtId="4" fontId="14" fillId="0" borderId="17" xfId="0" applyNumberFormat="1" applyFont="1" applyFill="1" applyBorder="1" applyAlignment="1">
      <alignment horizontal="center" vertical="center" wrapText="1"/>
    </xf>
    <xf numFmtId="0" fontId="6" fillId="0" borderId="19" xfId="33" applyFont="1" applyFill="1" applyBorder="1" applyAlignment="1">
      <alignment horizontal="left" vertical="center" wrapText="1"/>
    </xf>
    <xf numFmtId="0" fontId="6" fillId="0" borderId="19" xfId="0" applyFont="1" applyFill="1" applyBorder="1"/>
    <xf numFmtId="0" fontId="6" fillId="0" borderId="19" xfId="0" applyFont="1" applyFill="1" applyBorder="1" applyAlignment="1">
      <alignment vertical="center"/>
    </xf>
    <xf numFmtId="10" fontId="22" fillId="0" borderId="19" xfId="27" applyNumberFormat="1" applyFill="1" applyBorder="1" applyAlignment="1">
      <alignment horizontal="center" vertical="center"/>
    </xf>
    <xf numFmtId="176" fontId="14" fillId="0" borderId="19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vertical="center" wrapText="1"/>
    </xf>
    <xf numFmtId="2" fontId="36" fillId="0" borderId="19" xfId="0" applyNumberFormat="1" applyFont="1" applyFill="1" applyBorder="1" applyAlignment="1">
      <alignment horizontal="center" vertical="center" wrapText="1"/>
    </xf>
    <xf numFmtId="4" fontId="36" fillId="0" borderId="19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/>
    </xf>
    <xf numFmtId="0" fontId="0" fillId="0" borderId="19" xfId="0" applyBorder="1"/>
    <xf numFmtId="0" fontId="14" fillId="3" borderId="19" xfId="0" applyFont="1" applyFill="1" applyBorder="1" applyAlignment="1">
      <alignment vertical="center" wrapText="1"/>
    </xf>
    <xf numFmtId="2" fontId="14" fillId="3" borderId="19" xfId="27" applyNumberFormat="1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left" vertical="center" wrapText="1"/>
    </xf>
    <xf numFmtId="0" fontId="0" fillId="0" borderId="19" xfId="0" applyBorder="1" applyAlignment="1">
      <alignment wrapText="1"/>
    </xf>
    <xf numFmtId="0" fontId="14" fillId="3" borderId="7" xfId="0" applyFont="1" applyFill="1" applyBorder="1" applyAlignment="1">
      <alignment horizontal="center" vertical="center" wrapText="1"/>
    </xf>
    <xf numFmtId="167" fontId="14" fillId="3" borderId="19" xfId="0" applyNumberFormat="1" applyFont="1" applyFill="1" applyBorder="1" applyAlignment="1">
      <alignment horizontal="center" vertical="center" wrapText="1"/>
    </xf>
    <xf numFmtId="0" fontId="14" fillId="3" borderId="19" xfId="35" applyFont="1" applyFill="1" applyBorder="1" applyAlignment="1">
      <alignment horizontal="center" vertical="center"/>
    </xf>
    <xf numFmtId="2" fontId="14" fillId="3" borderId="19" xfId="0" applyNumberFormat="1" applyFont="1" applyFill="1" applyBorder="1" applyAlignment="1">
      <alignment horizontal="center" vertical="center"/>
    </xf>
    <xf numFmtId="0" fontId="14" fillId="3" borderId="19" xfId="46" applyFont="1" applyFill="1" applyBorder="1" applyAlignment="1">
      <alignment horizontal="center" vertical="center" wrapText="1"/>
    </xf>
    <xf numFmtId="0" fontId="14" fillId="3" borderId="19" xfId="0" applyNumberFormat="1" applyFont="1" applyFill="1" applyBorder="1" applyAlignment="1">
      <alignment horizontal="center" vertical="center"/>
    </xf>
    <xf numFmtId="0" fontId="14" fillId="3" borderId="19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173" fontId="14" fillId="3" borderId="19" xfId="0" applyNumberFormat="1" applyFont="1" applyFill="1" applyBorder="1" applyAlignment="1">
      <alignment horizontal="center" vertical="center"/>
    </xf>
    <xf numFmtId="167" fontId="11" fillId="3" borderId="19" xfId="0" applyNumberFormat="1" applyFont="1" applyFill="1" applyBorder="1" applyAlignment="1">
      <alignment horizontal="center" vertical="center" wrapText="1"/>
    </xf>
    <xf numFmtId="2" fontId="2" fillId="3" borderId="19" xfId="0" applyNumberFormat="1" applyFont="1" applyFill="1" applyBorder="1" applyAlignment="1">
      <alignment horizontal="center" vertical="center" wrapText="1"/>
    </xf>
    <xf numFmtId="166" fontId="9" fillId="0" borderId="7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/>
    </xf>
    <xf numFmtId="0" fontId="14" fillId="3" borderId="19" xfId="35" applyFont="1" applyFill="1" applyBorder="1" applyAlignment="1">
      <alignment horizontal="center"/>
    </xf>
    <xf numFmtId="0" fontId="14" fillId="3" borderId="19" xfId="35" applyFont="1" applyFill="1" applyBorder="1" applyAlignment="1">
      <alignment vertical="center" wrapText="1"/>
    </xf>
    <xf numFmtId="0" fontId="14" fillId="3" borderId="19" xfId="35" applyFont="1" applyFill="1" applyBorder="1" applyAlignment="1">
      <alignment horizontal="center" vertical="center" wrapText="1"/>
    </xf>
    <xf numFmtId="166" fontId="14" fillId="3" borderId="19" xfId="35" applyNumberFormat="1" applyFont="1" applyFill="1" applyBorder="1" applyAlignment="1">
      <alignment horizontal="center" vertical="center"/>
    </xf>
    <xf numFmtId="2" fontId="14" fillId="3" borderId="19" xfId="35" applyNumberFormat="1" applyFont="1" applyFill="1" applyBorder="1" applyAlignment="1">
      <alignment horizontal="center" vertical="center"/>
    </xf>
    <xf numFmtId="2" fontId="9" fillId="3" borderId="19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2" fontId="6" fillId="3" borderId="19" xfId="0" applyNumberFormat="1" applyFont="1" applyFill="1" applyBorder="1" applyAlignment="1">
      <alignment horizontal="center" vertical="center"/>
    </xf>
    <xf numFmtId="2" fontId="9" fillId="3" borderId="19" xfId="0" applyNumberFormat="1" applyFont="1" applyFill="1" applyBorder="1" applyAlignment="1">
      <alignment horizontal="center" vertical="center" wrapText="1"/>
    </xf>
    <xf numFmtId="167" fontId="6" fillId="3" borderId="19" xfId="0" applyNumberFormat="1" applyFont="1" applyFill="1" applyBorder="1" applyAlignment="1">
      <alignment horizontal="center" vertical="center" wrapText="1"/>
    </xf>
    <xf numFmtId="2" fontId="6" fillId="3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/>
    </xf>
    <xf numFmtId="0" fontId="0" fillId="0" borderId="19" xfId="0" applyFill="1" applyBorder="1"/>
    <xf numFmtId="0" fontId="53" fillId="0" borderId="19" xfId="0" applyFont="1" applyBorder="1"/>
    <xf numFmtId="0" fontId="4" fillId="0" borderId="19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2" fontId="6" fillId="0" borderId="22" xfId="35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 vertical="center" wrapText="1"/>
    </xf>
    <xf numFmtId="0" fontId="14" fillId="3" borderId="22" xfId="35" applyFont="1" applyFill="1" applyBorder="1" applyAlignment="1">
      <alignment horizontal="center"/>
    </xf>
    <xf numFmtId="0" fontId="6" fillId="0" borderId="22" xfId="25" applyFont="1" applyFill="1" applyBorder="1" applyAlignment="1">
      <alignment horizontal="center" vertical="center" wrapText="1"/>
    </xf>
    <xf numFmtId="0" fontId="6" fillId="0" borderId="22" xfId="35" applyFont="1" applyFill="1" applyBorder="1" applyAlignment="1">
      <alignment horizontal="left" vertical="center" wrapText="1"/>
    </xf>
    <xf numFmtId="0" fontId="6" fillId="0" borderId="22" xfId="35" applyFont="1" applyFill="1" applyBorder="1" applyAlignment="1">
      <alignment horizontal="center" vertical="center" wrapText="1"/>
    </xf>
    <xf numFmtId="2" fontId="6" fillId="0" borderId="22" xfId="35" applyNumberFormat="1" applyFont="1" applyFill="1" applyBorder="1" applyAlignment="1">
      <alignment horizontal="center" vertical="center" wrapText="1"/>
    </xf>
    <xf numFmtId="0" fontId="6" fillId="0" borderId="22" xfId="35" applyFont="1" applyFill="1" applyBorder="1" applyAlignment="1">
      <alignment horizontal="center"/>
    </xf>
    <xf numFmtId="2" fontId="6" fillId="0" borderId="22" xfId="25" applyNumberFormat="1" applyFont="1" applyFill="1" applyBorder="1" applyAlignment="1">
      <alignment horizontal="center" vertical="center" wrapText="1"/>
    </xf>
    <xf numFmtId="0" fontId="14" fillId="0" borderId="22" xfId="35" applyFont="1" applyFill="1" applyBorder="1" applyAlignment="1">
      <alignment horizontal="center"/>
    </xf>
    <xf numFmtId="0" fontId="14" fillId="0" borderId="14" xfId="25" applyFont="1" applyFill="1" applyBorder="1" applyAlignment="1">
      <alignment horizontal="center" vertical="center" wrapText="1"/>
    </xf>
    <xf numFmtId="0" fontId="6" fillId="0" borderId="14" xfId="25" applyFont="1" applyFill="1" applyBorder="1" applyAlignment="1">
      <alignment vertical="center"/>
    </xf>
    <xf numFmtId="0" fontId="6" fillId="0" borderId="14" xfId="25" applyFont="1" applyFill="1" applyBorder="1" applyAlignment="1">
      <alignment horizontal="center" vertical="center"/>
    </xf>
    <xf numFmtId="2" fontId="6" fillId="0" borderId="14" xfId="25" applyNumberFormat="1" applyFont="1" applyFill="1" applyBorder="1" applyAlignment="1">
      <alignment horizontal="center" vertical="center" wrapText="1"/>
    </xf>
    <xf numFmtId="0" fontId="6" fillId="0" borderId="22" xfId="46" applyFont="1" applyFill="1" applyBorder="1" applyAlignment="1">
      <alignment horizontal="center" vertical="center" wrapText="1"/>
    </xf>
    <xf numFmtId="43" fontId="14" fillId="0" borderId="22" xfId="1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6" fillId="3" borderId="22" xfId="46" applyFont="1" applyFill="1" applyBorder="1" applyAlignment="1">
      <alignment horizontal="center" vertical="center" wrapText="1"/>
    </xf>
    <xf numFmtId="2" fontId="6" fillId="3" borderId="22" xfId="0" applyNumberFormat="1" applyFont="1" applyFill="1" applyBorder="1" applyAlignment="1">
      <alignment horizontal="center" vertical="center" wrapText="1"/>
    </xf>
    <xf numFmtId="43" fontId="14" fillId="3" borderId="22" xfId="1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2" fontId="14" fillId="3" borderId="22" xfId="35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18" fillId="0" borderId="22" xfId="35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3" fillId="0" borderId="22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43" fontId="3" fillId="0" borderId="22" xfId="1" applyFont="1" applyFill="1" applyBorder="1" applyAlignment="1">
      <alignment horizontal="center" vertical="center"/>
    </xf>
    <xf numFmtId="0" fontId="16" fillId="3" borderId="22" xfId="0" applyNumberFormat="1" applyFont="1" applyFill="1" applyBorder="1" applyAlignment="1">
      <alignment horizontal="center" vertical="center"/>
    </xf>
    <xf numFmtId="0" fontId="73" fillId="3" borderId="22" xfId="0" applyNumberFormat="1" applyFont="1" applyFill="1" applyBorder="1" applyAlignment="1">
      <alignment horizontal="center" vertical="center"/>
    </xf>
    <xf numFmtId="2" fontId="75" fillId="3" borderId="22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38" fillId="0" borderId="22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35" fillId="0" borderId="22" xfId="0" applyNumberFormat="1" applyFont="1" applyFill="1" applyBorder="1" applyAlignment="1">
      <alignment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76" fillId="0" borderId="22" xfId="0" applyNumberFormat="1" applyFont="1" applyFill="1" applyBorder="1" applyAlignment="1">
      <alignment horizontal="center" vertical="center"/>
    </xf>
    <xf numFmtId="2" fontId="76" fillId="0" borderId="22" xfId="0" applyNumberFormat="1" applyFont="1" applyFill="1" applyBorder="1" applyAlignment="1">
      <alignment horizontal="center" vertical="center"/>
    </xf>
    <xf numFmtId="0" fontId="0" fillId="0" borderId="0" xfId="0" applyNumberFormat="1" applyFill="1"/>
    <xf numFmtId="0" fontId="77" fillId="0" borderId="22" xfId="0" applyNumberFormat="1" applyFont="1" applyFill="1" applyBorder="1" applyAlignment="1">
      <alignment horizontal="center" vertical="center" wrapText="1"/>
    </xf>
    <xf numFmtId="0" fontId="78" fillId="0" borderId="22" xfId="0" applyNumberFormat="1" applyFont="1" applyFill="1" applyBorder="1" applyAlignment="1">
      <alignment vertical="center"/>
    </xf>
    <xf numFmtId="0" fontId="79" fillId="0" borderId="22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2" fontId="35" fillId="0" borderId="22" xfId="0" applyNumberFormat="1" applyFont="1" applyFill="1" applyBorder="1" applyAlignment="1">
      <alignment horizontal="center" vertical="center" wrapText="1"/>
    </xf>
    <xf numFmtId="0" fontId="80" fillId="0" borderId="22" xfId="0" applyNumberFormat="1" applyFont="1" applyFill="1" applyBorder="1" applyAlignment="1">
      <alignment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70" fillId="0" borderId="22" xfId="0" applyNumberFormat="1" applyFont="1" applyFill="1" applyBorder="1"/>
    <xf numFmtId="0" fontId="70" fillId="0" borderId="22" xfId="0" applyNumberFormat="1" applyFont="1" applyFill="1" applyBorder="1" applyAlignment="1">
      <alignment horizontal="center" vertical="center"/>
    </xf>
    <xf numFmtId="0" fontId="83" fillId="0" borderId="22" xfId="0" applyNumberFormat="1" applyFont="1" applyFill="1" applyBorder="1" applyAlignment="1">
      <alignment horizontal="center" vertical="center" wrapText="1"/>
    </xf>
    <xf numFmtId="0" fontId="0" fillId="0" borderId="22" xfId="0" applyNumberFormat="1" applyFill="1" applyBorder="1" applyAlignment="1">
      <alignment wrapText="1"/>
    </xf>
    <xf numFmtId="0" fontId="0" fillId="0" borderId="22" xfId="0" applyNumberFormat="1" applyFill="1" applyBorder="1" applyAlignment="1">
      <alignment horizontal="center" vertical="center"/>
    </xf>
    <xf numFmtId="2" fontId="35" fillId="0" borderId="22" xfId="0" applyNumberFormat="1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73" fillId="3" borderId="22" xfId="0" applyNumberFormat="1" applyFont="1" applyFill="1" applyBorder="1" applyAlignment="1">
      <alignment vertical="center" wrapText="1"/>
    </xf>
    <xf numFmtId="0" fontId="14" fillId="3" borderId="22" xfId="34" applyFont="1" applyFill="1" applyBorder="1" applyAlignment="1">
      <alignment horizontal="center" vertical="center" wrapText="1"/>
    </xf>
    <xf numFmtId="0" fontId="39" fillId="3" borderId="22" xfId="34" applyFont="1" applyFill="1" applyBorder="1" applyAlignment="1">
      <alignment vertical="center" wrapText="1"/>
    </xf>
    <xf numFmtId="0" fontId="2" fillId="3" borderId="22" xfId="34" applyFont="1" applyFill="1" applyBorder="1" applyAlignment="1">
      <alignment horizontal="center" vertical="center"/>
    </xf>
    <xf numFmtId="0" fontId="31" fillId="3" borderId="22" xfId="34" applyFont="1" applyFill="1" applyBorder="1" applyAlignment="1">
      <alignment horizontal="center" vertical="center"/>
    </xf>
    <xf numFmtId="2" fontId="14" fillId="3" borderId="22" xfId="34" applyNumberFormat="1" applyFont="1" applyFill="1" applyBorder="1" applyAlignment="1">
      <alignment horizontal="center" vertical="center" wrapText="1"/>
    </xf>
    <xf numFmtId="2" fontId="6" fillId="3" borderId="22" xfId="34" applyNumberFormat="1" applyFont="1" applyFill="1" applyBorder="1" applyAlignment="1">
      <alignment horizontal="center" vertical="center" wrapText="1"/>
    </xf>
    <xf numFmtId="167" fontId="6" fillId="3" borderId="22" xfId="34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167" fontId="6" fillId="0" borderId="22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84" fillId="0" borderId="23" xfId="0" applyFont="1" applyFill="1" applyBorder="1" applyAlignment="1">
      <alignment horizontal="left" vertical="top" wrapText="1"/>
    </xf>
    <xf numFmtId="0" fontId="32" fillId="0" borderId="22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2" fontId="10" fillId="0" borderId="22" xfId="0" applyNumberFormat="1" applyFont="1" applyFill="1" applyBorder="1" applyAlignment="1">
      <alignment horizontal="center" vertical="center" wrapText="1"/>
    </xf>
    <xf numFmtId="167" fontId="10" fillId="0" borderId="22" xfId="0" applyNumberFormat="1" applyFont="1" applyFill="1" applyBorder="1" applyAlignment="1">
      <alignment horizontal="center" vertical="center" wrapText="1"/>
    </xf>
    <xf numFmtId="0" fontId="6" fillId="0" borderId="14" xfId="34" applyFont="1" applyFill="1" applyBorder="1" applyAlignment="1">
      <alignment horizontal="center" vertical="center" wrapText="1"/>
    </xf>
    <xf numFmtId="2" fontId="14" fillId="0" borderId="14" xfId="34" applyNumberFormat="1" applyFont="1" applyFill="1" applyBorder="1" applyAlignment="1">
      <alignment horizontal="center" vertical="center" wrapText="1"/>
    </xf>
    <xf numFmtId="167" fontId="14" fillId="0" borderId="14" xfId="34" applyNumberFormat="1" applyFont="1" applyFill="1" applyBorder="1" applyAlignment="1">
      <alignment horizontal="center" vertical="center" wrapText="1"/>
    </xf>
    <xf numFmtId="2" fontId="6" fillId="0" borderId="22" xfId="34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/>
    </xf>
    <xf numFmtId="0" fontId="14" fillId="0" borderId="14" xfId="34" applyFont="1" applyFill="1" applyBorder="1" applyAlignment="1">
      <alignment horizontal="center" vertical="center" wrapText="1"/>
    </xf>
    <xf numFmtId="0" fontId="6" fillId="0" borderId="22" xfId="34" applyFont="1" applyFill="1" applyBorder="1" applyAlignment="1">
      <alignment horizontal="center" vertical="center"/>
    </xf>
    <xf numFmtId="0" fontId="6" fillId="0" borderId="14" xfId="34" applyFont="1" applyFill="1" applyBorder="1" applyAlignment="1">
      <alignment horizontal="center" vertical="center"/>
    </xf>
    <xf numFmtId="0" fontId="39" fillId="3" borderId="23" xfId="34" applyFont="1" applyFill="1" applyBorder="1" applyAlignment="1">
      <alignment horizontal="left" vertical="top" wrapText="1"/>
    </xf>
    <xf numFmtId="0" fontId="14" fillId="3" borderId="22" xfId="34" applyFont="1" applyFill="1" applyBorder="1" applyAlignment="1">
      <alignment horizontal="center" vertical="center"/>
    </xf>
    <xf numFmtId="0" fontId="14" fillId="3" borderId="22" xfId="38" applyFont="1" applyFill="1" applyBorder="1" applyAlignment="1">
      <alignment horizontal="center" vertical="center" wrapText="1"/>
    </xf>
    <xf numFmtId="0" fontId="72" fillId="3" borderId="22" xfId="34" applyFont="1" applyFill="1" applyBorder="1" applyAlignment="1">
      <alignment horizontal="center" vertical="center"/>
    </xf>
    <xf numFmtId="167" fontId="14" fillId="3" borderId="22" xfId="34" applyNumberFormat="1" applyFont="1" applyFill="1" applyBorder="1" applyAlignment="1">
      <alignment horizontal="center" vertical="center" wrapText="1"/>
    </xf>
    <xf numFmtId="0" fontId="72" fillId="2" borderId="0" xfId="34" applyFont="1" applyFill="1"/>
    <xf numFmtId="0" fontId="6" fillId="0" borderId="23" xfId="35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vertical="center" wrapText="1"/>
    </xf>
    <xf numFmtId="0" fontId="10" fillId="0" borderId="22" xfId="74" applyFont="1" applyBorder="1" applyAlignment="1">
      <alignment horizontal="left" vertical="center"/>
    </xf>
    <xf numFmtId="0" fontId="10" fillId="0" borderId="22" xfId="74" applyFont="1" applyBorder="1" applyAlignment="1">
      <alignment horizontal="center" vertical="center"/>
    </xf>
    <xf numFmtId="0" fontId="14" fillId="3" borderId="0" xfId="34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vertical="center" wrapText="1"/>
    </xf>
    <xf numFmtId="0" fontId="6" fillId="3" borderId="22" xfId="34" applyFont="1" applyFill="1" applyBorder="1" applyAlignment="1">
      <alignment horizontal="center" vertical="center"/>
    </xf>
    <xf numFmtId="0" fontId="14" fillId="3" borderId="14" xfId="34" applyFont="1" applyFill="1" applyBorder="1" applyAlignment="1">
      <alignment horizontal="center" vertical="center"/>
    </xf>
    <xf numFmtId="0" fontId="6" fillId="3" borderId="14" xfId="34" applyFont="1" applyFill="1" applyBorder="1" applyAlignment="1">
      <alignment horizontal="center" vertical="center" wrapText="1"/>
    </xf>
    <xf numFmtId="2" fontId="14" fillId="3" borderId="14" xfId="34" applyNumberFormat="1" applyFont="1" applyFill="1" applyBorder="1" applyAlignment="1">
      <alignment horizontal="center" vertical="center" wrapText="1"/>
    </xf>
    <xf numFmtId="167" fontId="14" fillId="3" borderId="14" xfId="34" applyNumberFormat="1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left" vertical="center"/>
    </xf>
    <xf numFmtId="0" fontId="14" fillId="3" borderId="22" xfId="33" applyFont="1" applyFill="1" applyBorder="1" applyAlignment="1">
      <alignment horizontal="left" vertical="center" wrapText="1"/>
    </xf>
    <xf numFmtId="0" fontId="14" fillId="3" borderId="22" xfId="33" applyFont="1" applyFill="1" applyBorder="1" applyAlignment="1">
      <alignment horizontal="center" vertical="center" wrapText="1"/>
    </xf>
    <xf numFmtId="2" fontId="14" fillId="3" borderId="22" xfId="0" applyNumberFormat="1" applyFont="1" applyFill="1" applyBorder="1" applyAlignment="1">
      <alignment horizontal="center" vertical="center" wrapText="1"/>
    </xf>
    <xf numFmtId="0" fontId="6" fillId="0" borderId="22" xfId="33" applyFont="1" applyFill="1" applyBorder="1" applyAlignment="1">
      <alignment horizontal="left" vertical="center" wrapText="1"/>
    </xf>
    <xf numFmtId="0" fontId="6" fillId="0" borderId="22" xfId="33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14" fillId="3" borderId="24" xfId="33" applyFont="1" applyFill="1" applyBorder="1" applyAlignment="1">
      <alignment horizontal="left" vertical="center" wrapText="1"/>
    </xf>
    <xf numFmtId="0" fontId="14" fillId="3" borderId="24" xfId="33" applyFont="1" applyFill="1" applyBorder="1" applyAlignment="1">
      <alignment horizontal="center" vertical="center" wrapText="1"/>
    </xf>
    <xf numFmtId="2" fontId="14" fillId="3" borderId="24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33" applyFont="1" applyFill="1" applyBorder="1" applyAlignment="1">
      <alignment horizontal="left" vertical="center" wrapText="1"/>
    </xf>
    <xf numFmtId="0" fontId="6" fillId="0" borderId="24" xfId="33" applyFont="1" applyFill="1" applyBorder="1" applyAlignment="1">
      <alignment horizontal="center" vertical="center" wrapText="1"/>
    </xf>
    <xf numFmtId="2" fontId="6" fillId="0" borderId="24" xfId="33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170" fontId="6" fillId="0" borderId="24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166" fontId="6" fillId="0" borderId="24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vertical="center"/>
    </xf>
    <xf numFmtId="166" fontId="6" fillId="0" borderId="24" xfId="0" applyNumberFormat="1" applyFont="1" applyFill="1" applyBorder="1" applyAlignment="1">
      <alignment vertical="center"/>
    </xf>
    <xf numFmtId="2" fontId="6" fillId="0" borderId="24" xfId="0" applyNumberFormat="1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2" fontId="6" fillId="0" borderId="24" xfId="0" applyNumberFormat="1" applyFont="1" applyFill="1" applyBorder="1" applyAlignment="1">
      <alignment vertical="center" wrapText="1"/>
    </xf>
    <xf numFmtId="0" fontId="6" fillId="0" borderId="24" xfId="33" applyFont="1" applyFill="1" applyBorder="1" applyAlignment="1">
      <alignment horizontal="center" vertical="center"/>
    </xf>
    <xf numFmtId="2" fontId="6" fillId="0" borderId="24" xfId="33" applyNumberFormat="1" applyFont="1" applyFill="1" applyBorder="1" applyAlignment="1">
      <alignment horizontal="center" vertical="center"/>
    </xf>
    <xf numFmtId="0" fontId="6" fillId="0" borderId="24" xfId="33" applyFont="1" applyFill="1" applyBorder="1" applyAlignment="1">
      <alignment vertical="center" wrapText="1"/>
    </xf>
    <xf numFmtId="0" fontId="7" fillId="3" borderId="24" xfId="0" applyFont="1" applyFill="1" applyBorder="1" applyAlignment="1">
      <alignment horizontal="center" vertical="center"/>
    </xf>
    <xf numFmtId="0" fontId="6" fillId="0" borderId="24" xfId="65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166" fontId="6" fillId="0" borderId="24" xfId="0" applyNumberFormat="1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/>
    </xf>
    <xf numFmtId="2" fontId="14" fillId="3" borderId="24" xfId="0" applyNumberFormat="1" applyFont="1" applyFill="1" applyBorder="1" applyAlignment="1">
      <alignment horizontal="center" vertical="center"/>
    </xf>
    <xf numFmtId="166" fontId="6" fillId="0" borderId="24" xfId="33" applyNumberFormat="1" applyFont="1" applyFill="1" applyBorder="1" applyAlignment="1">
      <alignment horizontal="center" vertical="center"/>
    </xf>
    <xf numFmtId="2" fontId="6" fillId="0" borderId="24" xfId="46" applyNumberFormat="1" applyFont="1" applyFill="1" applyBorder="1" applyAlignment="1">
      <alignment horizontal="center" vertical="center" wrapText="1"/>
    </xf>
    <xf numFmtId="166" fontId="5" fillId="0" borderId="24" xfId="0" applyNumberFormat="1" applyFont="1" applyFill="1" applyBorder="1" applyAlignment="1">
      <alignment horizontal="center" vertical="center"/>
    </xf>
    <xf numFmtId="166" fontId="6" fillId="0" borderId="24" xfId="33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4" xfId="35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left" vertical="center" wrapText="1"/>
    </xf>
    <xf numFmtId="0" fontId="14" fillId="3" borderId="24" xfId="0" applyFont="1" applyFill="1" applyBorder="1" applyAlignment="1">
      <alignment horizontal="center" vertical="center"/>
    </xf>
    <xf numFmtId="0" fontId="14" fillId="3" borderId="13" xfId="55" applyFont="1" applyFill="1" applyBorder="1" applyAlignment="1">
      <alignment horizontal="center" vertical="center"/>
    </xf>
    <xf numFmtId="0" fontId="73" fillId="0" borderId="0" xfId="0" applyFont="1" applyFill="1" applyAlignment="1">
      <alignment vertical="center" wrapText="1"/>
    </xf>
    <xf numFmtId="1" fontId="14" fillId="3" borderId="24" xfId="0" applyNumberFormat="1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vertical="center"/>
    </xf>
    <xf numFmtId="0" fontId="73" fillId="2" borderId="0" xfId="0" applyFont="1" applyFill="1"/>
    <xf numFmtId="0" fontId="6" fillId="0" borderId="24" xfId="35" applyFont="1" applyFill="1" applyBorder="1" applyAlignment="1">
      <alignment vertical="center" wrapText="1"/>
    </xf>
    <xf numFmtId="0" fontId="6" fillId="0" borderId="24" xfId="33" applyNumberFormat="1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 vertical="center"/>
    </xf>
    <xf numFmtId="2" fontId="6" fillId="0" borderId="24" xfId="12" applyNumberFormat="1" applyFont="1" applyFill="1" applyBorder="1" applyAlignment="1">
      <alignment horizontal="center" vertical="center"/>
    </xf>
    <xf numFmtId="0" fontId="14" fillId="3" borderId="24" xfId="0" applyNumberFormat="1" applyFont="1" applyFill="1" applyBorder="1" applyAlignment="1">
      <alignment horizontal="center" vertical="center"/>
    </xf>
    <xf numFmtId="166" fontId="14" fillId="3" borderId="24" xfId="0" applyNumberFormat="1" applyFont="1" applyFill="1" applyBorder="1" applyAlignment="1">
      <alignment horizontal="center" vertical="center"/>
    </xf>
    <xf numFmtId="2" fontId="6" fillId="0" borderId="24" xfId="25" applyNumberFormat="1" applyFont="1" applyFill="1" applyBorder="1" applyAlignment="1">
      <alignment horizontal="center" vertical="center" wrapText="1"/>
    </xf>
    <xf numFmtId="2" fontId="6" fillId="0" borderId="24" xfId="25" applyNumberFormat="1" applyFont="1" applyFill="1" applyBorder="1" applyAlignment="1">
      <alignment horizontal="center" vertical="center"/>
    </xf>
    <xf numFmtId="0" fontId="6" fillId="0" borderId="24" xfId="25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4" fontId="6" fillId="0" borderId="24" xfId="72" applyNumberFormat="1" applyFont="1" applyFill="1" applyBorder="1" applyAlignment="1">
      <alignment horizontal="center" vertical="center" wrapText="1"/>
    </xf>
    <xf numFmtId="0" fontId="14" fillId="3" borderId="24" xfId="25" applyFont="1" applyFill="1" applyBorder="1" applyAlignment="1">
      <alignment horizontal="center" vertical="center" wrapText="1"/>
    </xf>
    <xf numFmtId="0" fontId="14" fillId="3" borderId="24" xfId="25" applyFont="1" applyFill="1" applyBorder="1" applyAlignment="1">
      <alignment horizontal="left" vertical="center" wrapText="1"/>
    </xf>
    <xf numFmtId="0" fontId="14" fillId="3" borderId="24" xfId="35" applyFont="1" applyFill="1" applyBorder="1" applyAlignment="1">
      <alignment horizontal="center" vertical="center"/>
    </xf>
    <xf numFmtId="2" fontId="14" fillId="3" borderId="24" xfId="25" applyNumberFormat="1" applyFont="1" applyFill="1" applyBorder="1" applyAlignment="1">
      <alignment horizontal="center" vertical="center"/>
    </xf>
    <xf numFmtId="2" fontId="14" fillId="3" borderId="24" xfId="25" applyNumberFormat="1" applyFont="1" applyFill="1" applyBorder="1" applyAlignment="1">
      <alignment horizontal="center" vertical="center" wrapText="1"/>
    </xf>
    <xf numFmtId="2" fontId="6" fillId="3" borderId="24" xfId="25" applyNumberFormat="1" applyFont="1" applyFill="1" applyBorder="1" applyAlignment="1">
      <alignment horizontal="center" vertical="center" wrapText="1"/>
    </xf>
    <xf numFmtId="2" fontId="6" fillId="3" borderId="24" xfId="25" applyNumberFormat="1" applyFont="1" applyFill="1" applyBorder="1" applyAlignment="1">
      <alignment horizontal="center" vertical="center"/>
    </xf>
    <xf numFmtId="0" fontId="6" fillId="0" borderId="24" xfId="35" applyFont="1" applyFill="1" applyBorder="1" applyAlignment="1">
      <alignment horizontal="center" vertical="center" wrapText="1"/>
    </xf>
    <xf numFmtId="0" fontId="14" fillId="3" borderId="24" xfId="33" applyFont="1" applyFill="1" applyBorder="1" applyAlignment="1">
      <alignment vertical="center" wrapText="1"/>
    </xf>
    <xf numFmtId="0" fontId="6" fillId="0" borderId="24" xfId="27" applyFont="1" applyFill="1" applyBorder="1" applyAlignment="1">
      <alignment horizontal="center" vertical="center"/>
    </xf>
    <xf numFmtId="166" fontId="9" fillId="0" borderId="24" xfId="0" applyNumberFormat="1" applyFont="1" applyFill="1" applyBorder="1" applyAlignment="1">
      <alignment horizontal="center" vertical="center"/>
    </xf>
    <xf numFmtId="0" fontId="14" fillId="3" borderId="24" xfId="0" applyNumberFormat="1" applyFont="1" applyFill="1" applyBorder="1" applyAlignment="1">
      <alignment horizontal="center" vertical="center" wrapText="1"/>
    </xf>
    <xf numFmtId="0" fontId="14" fillId="3" borderId="24" xfId="33" applyFont="1" applyFill="1" applyBorder="1" applyAlignment="1">
      <alignment horizontal="center" vertical="center"/>
    </xf>
    <xf numFmtId="166" fontId="6" fillId="0" borderId="22" xfId="0" applyNumberFormat="1" applyFont="1" applyFill="1" applyBorder="1" applyAlignment="1">
      <alignment horizontal="center" vertical="center"/>
    </xf>
    <xf numFmtId="166" fontId="5" fillId="0" borderId="22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vertical="center"/>
    </xf>
    <xf numFmtId="166" fontId="6" fillId="0" borderId="22" xfId="0" applyNumberFormat="1" applyFont="1" applyFill="1" applyBorder="1" applyAlignment="1">
      <alignment vertical="center"/>
    </xf>
    <xf numFmtId="166" fontId="6" fillId="0" borderId="22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 wrapText="1"/>
    </xf>
    <xf numFmtId="2" fontId="6" fillId="0" borderId="22" xfId="25" applyNumberFormat="1" applyFont="1" applyFill="1" applyBorder="1" applyAlignment="1">
      <alignment horizontal="center" vertical="center"/>
    </xf>
    <xf numFmtId="0" fontId="6" fillId="0" borderId="22" xfId="33" applyFont="1" applyFill="1" applyBorder="1" applyAlignment="1">
      <alignment horizontal="center" vertical="center"/>
    </xf>
    <xf numFmtId="0" fontId="14" fillId="3" borderId="22" xfId="25" applyFont="1" applyFill="1" applyBorder="1" applyAlignment="1">
      <alignment horizontal="center" vertical="center" wrapText="1"/>
    </xf>
    <xf numFmtId="2" fontId="14" fillId="3" borderId="22" xfId="25" applyNumberFormat="1" applyFont="1" applyFill="1" applyBorder="1" applyAlignment="1">
      <alignment horizontal="center" vertical="center" wrapText="1"/>
    </xf>
    <xf numFmtId="2" fontId="6" fillId="0" borderId="22" xfId="46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10" fillId="0" borderId="22" xfId="0" applyFont="1" applyBorder="1" applyAlignment="1">
      <alignment horizontal="left"/>
    </xf>
    <xf numFmtId="0" fontId="10" fillId="0" borderId="22" xfId="0" applyFont="1" applyBorder="1" applyAlignment="1">
      <alignment horizontal="center"/>
    </xf>
    <xf numFmtId="0" fontId="6" fillId="0" borderId="22" xfId="33" applyFont="1" applyFill="1" applyBorder="1" applyAlignment="1">
      <alignment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74" fillId="0" borderId="22" xfId="23" applyFont="1" applyFill="1" applyBorder="1" applyAlignment="1">
      <alignment horizontal="center" vertical="center"/>
    </xf>
    <xf numFmtId="0" fontId="71" fillId="0" borderId="22" xfId="23" applyFont="1" applyFill="1" applyBorder="1" applyAlignment="1">
      <alignment horizontal="left" vertical="center"/>
    </xf>
    <xf numFmtId="0" fontId="6" fillId="0" borderId="22" xfId="23" applyFont="1" applyFill="1" applyBorder="1" applyAlignment="1">
      <alignment horizontal="center" vertical="center"/>
    </xf>
    <xf numFmtId="2" fontId="14" fillId="3" borderId="22" xfId="25" applyNumberFormat="1" applyFont="1" applyFill="1" applyBorder="1" applyAlignment="1">
      <alignment horizontal="center" vertical="center"/>
    </xf>
    <xf numFmtId="0" fontId="6" fillId="0" borderId="22" xfId="33" applyNumberFormat="1" applyFont="1" applyFill="1" applyBorder="1" applyAlignment="1">
      <alignment horizontal="center" vertical="center" wrapText="1"/>
    </xf>
    <xf numFmtId="0" fontId="14" fillId="3" borderId="22" xfId="0" applyNumberFormat="1" applyFont="1" applyFill="1" applyBorder="1" applyAlignment="1">
      <alignment horizontal="center" vertical="center" wrapText="1"/>
    </xf>
    <xf numFmtId="2" fontId="14" fillId="3" borderId="2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 wrapText="1"/>
    </xf>
    <xf numFmtId="0" fontId="9" fillId="0" borderId="22" xfId="0" applyNumberFormat="1" applyFont="1" applyFill="1" applyBorder="1" applyAlignment="1">
      <alignment horizontal="center" vertical="center"/>
    </xf>
    <xf numFmtId="166" fontId="9" fillId="0" borderId="22" xfId="0" applyNumberFormat="1" applyFont="1" applyFill="1" applyBorder="1" applyAlignment="1">
      <alignment horizontal="center" vertical="center"/>
    </xf>
    <xf numFmtId="2" fontId="9" fillId="0" borderId="22" xfId="0" applyNumberFormat="1" applyFont="1" applyFill="1" applyBorder="1" applyAlignment="1">
      <alignment horizontal="center" vertical="center"/>
    </xf>
    <xf numFmtId="43" fontId="9" fillId="0" borderId="22" xfId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vertical="center" wrapText="1"/>
    </xf>
    <xf numFmtId="174" fontId="2" fillId="3" borderId="22" xfId="0" applyNumberFormat="1" applyFont="1" applyFill="1" applyBorder="1" applyAlignment="1">
      <alignment horizontal="center" vertical="center"/>
    </xf>
    <xf numFmtId="0" fontId="2" fillId="3" borderId="22" xfId="0" applyNumberFormat="1" applyFont="1" applyFill="1" applyBorder="1" applyAlignment="1">
      <alignment horizontal="center" vertical="center"/>
    </xf>
    <xf numFmtId="2" fontId="14" fillId="3" borderId="13" xfId="33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vertical="center"/>
    </xf>
    <xf numFmtId="0" fontId="10" fillId="0" borderId="22" xfId="73" applyFont="1" applyFill="1" applyBorder="1" applyAlignment="1">
      <alignment horizontal="center"/>
    </xf>
    <xf numFmtId="0" fontId="14" fillId="3" borderId="22" xfId="33" applyFont="1" applyFill="1" applyBorder="1" applyAlignment="1">
      <alignment vertical="center" wrapText="1"/>
    </xf>
    <xf numFmtId="166" fontId="14" fillId="3" borderId="22" xfId="0" applyNumberFormat="1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/>
    </xf>
    <xf numFmtId="0" fontId="14" fillId="3" borderId="22" xfId="0" applyNumberFormat="1" applyFont="1" applyFill="1" applyBorder="1" applyAlignment="1">
      <alignment horizontal="center" vertical="center"/>
    </xf>
    <xf numFmtId="166" fontId="14" fillId="3" borderId="22" xfId="0" applyNumberFormat="1" applyFont="1" applyFill="1" applyBorder="1" applyAlignment="1">
      <alignment horizontal="center" vertical="center"/>
    </xf>
    <xf numFmtId="166" fontId="14" fillId="3" borderId="22" xfId="0" applyNumberFormat="1" applyFont="1" applyFill="1" applyBorder="1" applyAlignment="1">
      <alignment vertical="center"/>
    </xf>
    <xf numFmtId="2" fontId="14" fillId="3" borderId="22" xfId="0" applyNumberFormat="1" applyFont="1" applyFill="1" applyBorder="1" applyAlignment="1">
      <alignment vertical="center"/>
    </xf>
    <xf numFmtId="0" fontId="45" fillId="0" borderId="22" xfId="65" applyNumberFormat="1" applyFont="1" applyFill="1" applyBorder="1" applyAlignment="1">
      <alignment horizontal="center" vertical="center" wrapText="1"/>
    </xf>
    <xf numFmtId="166" fontId="7" fillId="0" borderId="22" xfId="65" applyNumberFormat="1" applyFont="1" applyFill="1" applyBorder="1" applyAlignment="1">
      <alignment horizontal="center" vertical="center" wrapText="1"/>
    </xf>
    <xf numFmtId="2" fontId="7" fillId="0" borderId="22" xfId="65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6" fillId="0" borderId="22" xfId="65" applyNumberFormat="1" applyFont="1" applyFill="1" applyBorder="1" applyAlignment="1">
      <alignment horizontal="center" vertical="center" wrapText="1"/>
    </xf>
    <xf numFmtId="0" fontId="5" fillId="0" borderId="22" xfId="65" applyNumberFormat="1" applyFont="1" applyFill="1" applyBorder="1" applyAlignment="1">
      <alignment horizontal="center" vertical="center" wrapText="1"/>
    </xf>
    <xf numFmtId="166" fontId="5" fillId="0" borderId="22" xfId="65" applyNumberFormat="1" applyFont="1" applyFill="1" applyBorder="1" applyAlignment="1">
      <alignment horizontal="center" vertical="center" wrapText="1"/>
    </xf>
    <xf numFmtId="2" fontId="5" fillId="0" borderId="22" xfId="65" applyNumberFormat="1" applyFont="1" applyFill="1" applyBorder="1" applyAlignment="1">
      <alignment horizontal="center" vertical="center" wrapText="1"/>
    </xf>
    <xf numFmtId="0" fontId="14" fillId="0" borderId="22" xfId="65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166" fontId="5" fillId="0" borderId="22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0" fontId="86" fillId="0" borderId="22" xfId="65" applyNumberFormat="1" applyFont="1" applyFill="1" applyBorder="1" applyAlignment="1">
      <alignment horizontal="center" vertical="center" wrapText="1"/>
    </xf>
    <xf numFmtId="0" fontId="5" fillId="0" borderId="22" xfId="33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2" xfId="0" applyNumberFormat="1" applyFont="1" applyFill="1" applyBorder="1" applyAlignment="1">
      <alignment horizontal="center" vertical="center" wrapText="1"/>
    </xf>
    <xf numFmtId="166" fontId="21" fillId="0" borderId="22" xfId="0" applyNumberFormat="1" applyFont="1" applyFill="1" applyBorder="1" applyAlignment="1">
      <alignment horizontal="center" vertical="center" wrapText="1"/>
    </xf>
    <xf numFmtId="2" fontId="21" fillId="0" borderId="22" xfId="0" applyNumberFormat="1" applyFont="1" applyFill="1" applyBorder="1" applyAlignment="1">
      <alignment horizontal="center" vertical="center" wrapText="1"/>
    </xf>
    <xf numFmtId="166" fontId="21" fillId="0" borderId="22" xfId="0" applyNumberFormat="1" applyFont="1" applyFill="1" applyBorder="1" applyAlignment="1">
      <alignment vertical="center" wrapText="1"/>
    </xf>
    <xf numFmtId="2" fontId="21" fillId="0" borderId="22" xfId="0" applyNumberFormat="1" applyFont="1" applyFill="1" applyBorder="1" applyAlignment="1">
      <alignment vertical="center" wrapText="1"/>
    </xf>
    <xf numFmtId="0" fontId="45" fillId="3" borderId="22" xfId="65" applyNumberFormat="1" applyFont="1" applyFill="1" applyBorder="1" applyAlignment="1">
      <alignment vertical="center" wrapText="1"/>
    </xf>
    <xf numFmtId="0" fontId="7" fillId="3" borderId="22" xfId="65" applyNumberFormat="1" applyFont="1" applyFill="1" applyBorder="1" applyAlignment="1">
      <alignment horizontal="center" vertical="center" wrapText="1"/>
    </xf>
    <xf numFmtId="166" fontId="7" fillId="3" borderId="22" xfId="65" applyNumberFormat="1" applyFont="1" applyFill="1" applyBorder="1" applyAlignment="1">
      <alignment horizontal="center" vertical="center" wrapText="1"/>
    </xf>
    <xf numFmtId="2" fontId="7" fillId="3" borderId="22" xfId="65" applyNumberFormat="1" applyFont="1" applyFill="1" applyBorder="1" applyAlignment="1">
      <alignment horizontal="center" vertical="center" wrapText="1"/>
    </xf>
    <xf numFmtId="2" fontId="10" fillId="0" borderId="22" xfId="0" applyNumberFormat="1" applyFont="1" applyFill="1" applyBorder="1" applyAlignment="1">
      <alignment horizontal="center"/>
    </xf>
    <xf numFmtId="166" fontId="14" fillId="3" borderId="24" xfId="33" applyNumberFormat="1" applyFont="1" applyFill="1" applyBorder="1" applyAlignment="1">
      <alignment horizontal="center" vertical="center" wrapText="1"/>
    </xf>
    <xf numFmtId="166" fontId="14" fillId="3" borderId="24" xfId="0" applyNumberFormat="1" applyFont="1" applyFill="1" applyBorder="1" applyAlignment="1">
      <alignment horizontal="center" vertical="center" wrapText="1"/>
    </xf>
    <xf numFmtId="0" fontId="16" fillId="2" borderId="0" xfId="34" applyFont="1" applyFill="1" applyAlignment="1">
      <alignment horizontal="center" vertical="center" wrapText="1"/>
    </xf>
    <xf numFmtId="0" fontId="6" fillId="2" borderId="1" xfId="38" applyFont="1" applyFill="1" applyBorder="1" applyAlignment="1">
      <alignment horizontal="center" vertical="center" wrapText="1"/>
    </xf>
    <xf numFmtId="0" fontId="6" fillId="2" borderId="5" xfId="38" applyFont="1" applyFill="1" applyBorder="1" applyAlignment="1">
      <alignment horizontal="center" vertical="center" wrapText="1"/>
    </xf>
    <xf numFmtId="0" fontId="6" fillId="0" borderId="1" xfId="38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9" fontId="6" fillId="0" borderId="24" xfId="0" applyNumberFormat="1" applyFont="1" applyFill="1" applyBorder="1" applyAlignment="1">
      <alignment horizontal="center" vertical="center" wrapText="1"/>
    </xf>
    <xf numFmtId="2" fontId="14" fillId="0" borderId="24" xfId="0" applyNumberFormat="1" applyFont="1" applyFill="1" applyBorder="1" applyAlignment="1">
      <alignment horizontal="center" vertical="center"/>
    </xf>
    <xf numFmtId="0" fontId="6" fillId="0" borderId="24" xfId="35" applyFont="1" applyFill="1" applyBorder="1" applyAlignment="1">
      <alignment horizontal="center"/>
    </xf>
    <xf numFmtId="0" fontId="6" fillId="0" borderId="24" xfId="46" applyFont="1" applyFill="1" applyBorder="1" applyAlignment="1">
      <alignment horizontal="center" vertical="center" wrapText="1"/>
    </xf>
    <xf numFmtId="43" fontId="14" fillId="0" borderId="24" xfId="1" applyFont="1" applyFill="1" applyBorder="1" applyAlignment="1">
      <alignment horizontal="center" vertical="center" wrapText="1"/>
    </xf>
    <xf numFmtId="0" fontId="6" fillId="0" borderId="24" xfId="35" applyFont="1" applyFill="1" applyBorder="1" applyAlignment="1">
      <alignment horizontal="left" vertical="center" wrapText="1"/>
    </xf>
    <xf numFmtId="43" fontId="6" fillId="0" borderId="24" xfId="1" applyFont="1" applyFill="1" applyBorder="1" applyAlignment="1">
      <alignment horizontal="center" vertical="center" wrapText="1"/>
    </xf>
    <xf numFmtId="43" fontId="10" fillId="0" borderId="24" xfId="1" applyFont="1" applyFill="1" applyBorder="1" applyAlignment="1">
      <alignment horizontal="center" vertical="center" wrapText="1"/>
    </xf>
    <xf numFmtId="43" fontId="14" fillId="3" borderId="24" xfId="1" applyFont="1" applyFill="1" applyBorder="1" applyAlignment="1">
      <alignment horizontal="center" vertical="center" wrapText="1"/>
    </xf>
    <xf numFmtId="4" fontId="6" fillId="0" borderId="1" xfId="38" applyNumberFormat="1" applyFont="1" applyFill="1" applyBorder="1" applyAlignment="1">
      <alignment horizontal="center" vertical="center" wrapText="1"/>
    </xf>
    <xf numFmtId="167" fontId="14" fillId="3" borderId="1" xfId="0" applyNumberFormat="1" applyFont="1" applyFill="1" applyBorder="1" applyAlignment="1">
      <alignment horizontal="center" vertical="center"/>
    </xf>
    <xf numFmtId="167" fontId="85" fillId="0" borderId="14" xfId="74" applyNumberFormat="1" applyFont="1" applyFill="1" applyBorder="1" applyAlignment="1">
      <alignment horizontal="center" vertical="center"/>
    </xf>
    <xf numFmtId="2" fontId="71" fillId="0" borderId="22" xfId="0" applyNumberFormat="1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/>
    </xf>
    <xf numFmtId="2" fontId="6" fillId="0" borderId="22" xfId="35" applyNumberFormat="1" applyFont="1" applyFill="1" applyBorder="1" applyAlignment="1">
      <alignment horizontal="center" vertical="center"/>
    </xf>
    <xf numFmtId="167" fontId="6" fillId="0" borderId="1" xfId="46" applyNumberFormat="1" applyFont="1" applyFill="1" applyBorder="1" applyAlignment="1">
      <alignment horizontal="center" vertical="center" wrapText="1"/>
    </xf>
    <xf numFmtId="2" fontId="82" fillId="0" borderId="22" xfId="0" applyNumberFormat="1" applyFont="1" applyFill="1" applyBorder="1" applyAlignment="1">
      <alignment horizontal="center" vertical="center" wrapText="1"/>
    </xf>
    <xf numFmtId="0" fontId="6" fillId="0" borderId="1" xfId="63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" xfId="38" applyFont="1" applyFill="1" applyBorder="1" applyAlignment="1">
      <alignment horizontal="center" vertical="center" wrapText="1"/>
    </xf>
    <xf numFmtId="174" fontId="6" fillId="0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23" xfId="38" applyFont="1" applyFill="1" applyBorder="1" applyAlignment="1">
      <alignment horizontal="center" vertical="center" wrapText="1"/>
    </xf>
    <xf numFmtId="0" fontId="10" fillId="2" borderId="25" xfId="34" applyFont="1" applyFill="1" applyBorder="1" applyAlignment="1">
      <alignment horizontal="left" vertical="center" wrapText="1"/>
    </xf>
    <xf numFmtId="4" fontId="6" fillId="2" borderId="24" xfId="38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4" fillId="0" borderId="1" xfId="33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2" fontId="10" fillId="0" borderId="13" xfId="73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4" fillId="0" borderId="13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2" fontId="69" fillId="0" borderId="22" xfId="0" applyNumberFormat="1" applyFont="1" applyFill="1" applyBorder="1" applyAlignment="1">
      <alignment horizontal="center" vertical="center"/>
    </xf>
    <xf numFmtId="2" fontId="14" fillId="3" borderId="24" xfId="33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4" xfId="63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76" fillId="0" borderId="24" xfId="0" applyNumberFormat="1" applyFont="1" applyFill="1" applyBorder="1" applyAlignment="1">
      <alignment horizontal="center" vertical="center"/>
    </xf>
    <xf numFmtId="0" fontId="38" fillId="0" borderId="24" xfId="0" applyNumberFormat="1" applyFont="1" applyFill="1" applyBorder="1" applyAlignment="1">
      <alignment horizontal="center" vertical="center"/>
    </xf>
    <xf numFmtId="0" fontId="35" fillId="0" borderId="24" xfId="0" applyNumberFormat="1" applyFont="1" applyFill="1" applyBorder="1" applyAlignment="1">
      <alignment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76" fillId="0" borderId="24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24" xfId="35" applyNumberFormat="1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 wrapText="1"/>
    </xf>
    <xf numFmtId="0" fontId="6" fillId="0" borderId="24" xfId="36" applyFont="1" applyFill="1" applyBorder="1" applyAlignment="1">
      <alignment horizontal="center" vertical="center"/>
    </xf>
    <xf numFmtId="43" fontId="6" fillId="0" borderId="24" xfId="1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/>
    </xf>
    <xf numFmtId="0" fontId="11" fillId="3" borderId="24" xfId="0" applyFont="1" applyFill="1" applyBorder="1" applyAlignment="1">
      <alignment horizontal="center" vertical="center"/>
    </xf>
    <xf numFmtId="2" fontId="11" fillId="3" borderId="24" xfId="0" applyNumberFormat="1" applyFont="1" applyFill="1" applyBorder="1" applyAlignment="1">
      <alignment horizontal="center" vertical="center" wrapText="1"/>
    </xf>
    <xf numFmtId="167" fontId="11" fillId="3" borderId="24" xfId="0" applyNumberFormat="1" applyFont="1" applyFill="1" applyBorder="1" applyAlignment="1">
      <alignment horizontal="center" vertical="center" wrapText="1"/>
    </xf>
    <xf numFmtId="43" fontId="11" fillId="3" borderId="24" xfId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 wrapText="1"/>
    </xf>
    <xf numFmtId="167" fontId="10" fillId="0" borderId="24" xfId="0" applyNumberFormat="1" applyFont="1" applyFill="1" applyBorder="1" applyAlignment="1">
      <alignment horizontal="center" vertical="center" wrapText="1"/>
    </xf>
    <xf numFmtId="2" fontId="10" fillId="0" borderId="24" xfId="0" applyNumberFormat="1" applyFont="1" applyFill="1" applyBorder="1" applyAlignment="1">
      <alignment horizontal="center" vertical="center" wrapText="1"/>
    </xf>
    <xf numFmtId="0" fontId="14" fillId="3" borderId="24" xfId="35" applyFont="1" applyFill="1" applyBorder="1" applyAlignment="1">
      <alignment vertical="center" wrapText="1"/>
    </xf>
    <xf numFmtId="0" fontId="14" fillId="3" borderId="24" xfId="35" applyFont="1" applyFill="1" applyBorder="1" applyAlignment="1">
      <alignment horizontal="center" vertical="center" wrapText="1"/>
    </xf>
    <xf numFmtId="0" fontId="14" fillId="3" borderId="24" xfId="35" applyFont="1" applyFill="1" applyBorder="1" applyAlignment="1">
      <alignment horizontal="center"/>
    </xf>
    <xf numFmtId="2" fontId="14" fillId="3" borderId="24" xfId="35" applyNumberFormat="1" applyFont="1" applyFill="1" applyBorder="1" applyAlignment="1">
      <alignment horizontal="center"/>
    </xf>
    <xf numFmtId="0" fontId="14" fillId="3" borderId="24" xfId="46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vertical="center"/>
    </xf>
    <xf numFmtId="0" fontId="4" fillId="0" borderId="24" xfId="0" applyFont="1" applyFill="1" applyBorder="1"/>
    <xf numFmtId="0" fontId="0" fillId="0" borderId="24" xfId="0" applyBorder="1" applyAlignment="1">
      <alignment vertical="center" wrapText="1"/>
    </xf>
    <xf numFmtId="2" fontId="82" fillId="0" borderId="24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vertical="center" wrapText="1"/>
    </xf>
    <xf numFmtId="175" fontId="14" fillId="3" borderId="24" xfId="0" applyNumberFormat="1" applyFont="1" applyFill="1" applyBorder="1" applyAlignment="1">
      <alignment horizontal="right" vertical="center"/>
    </xf>
    <xf numFmtId="2" fontId="2" fillId="3" borderId="24" xfId="0" applyNumberFormat="1" applyFont="1" applyFill="1" applyBorder="1" applyAlignment="1">
      <alignment vertical="center" wrapText="1"/>
    </xf>
    <xf numFmtId="0" fontId="71" fillId="2" borderId="0" xfId="0" applyFont="1" applyFill="1"/>
    <xf numFmtId="167" fontId="6" fillId="0" borderId="24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/>
    </xf>
    <xf numFmtId="2" fontId="14" fillId="3" borderId="24" xfId="55" applyNumberFormat="1" applyFont="1" applyFill="1" applyBorder="1" applyAlignment="1">
      <alignment horizontal="center" vertical="center"/>
    </xf>
    <xf numFmtId="0" fontId="6" fillId="0" borderId="24" xfId="55" applyFont="1" applyFill="1" applyBorder="1" applyAlignment="1">
      <alignment horizontal="center" vertical="center"/>
    </xf>
    <xf numFmtId="0" fontId="6" fillId="0" borderId="24" xfId="33" applyNumberFormat="1" applyFont="1" applyFill="1" applyBorder="1" applyAlignment="1">
      <alignment horizontal="center" vertical="center" wrapText="1"/>
    </xf>
    <xf numFmtId="166" fontId="22" fillId="0" borderId="24" xfId="0" applyNumberFormat="1" applyFont="1" applyFill="1" applyBorder="1" applyAlignment="1">
      <alignment horizontal="center" vertical="center"/>
    </xf>
    <xf numFmtId="0" fontId="9" fillId="2" borderId="0" xfId="38" applyFont="1" applyFill="1" applyAlignment="1">
      <alignment vertical="center"/>
    </xf>
    <xf numFmtId="0" fontId="9" fillId="0" borderId="24" xfId="33" applyFont="1" applyFill="1" applyBorder="1" applyAlignment="1">
      <alignment vertical="center" wrapText="1"/>
    </xf>
    <xf numFmtId="0" fontId="5" fillId="0" borderId="24" xfId="33" applyFont="1" applyFill="1" applyBorder="1" applyAlignment="1">
      <alignment vertical="center" wrapText="1"/>
    </xf>
    <xf numFmtId="0" fontId="6" fillId="0" borderId="24" xfId="55" applyNumberFormat="1" applyFont="1" applyFill="1" applyBorder="1" applyAlignment="1">
      <alignment horizontal="center" vertical="center"/>
    </xf>
    <xf numFmtId="166" fontId="6" fillId="0" borderId="24" xfId="55" applyNumberFormat="1" applyFont="1" applyFill="1" applyBorder="1" applyAlignment="1">
      <alignment horizontal="center" vertical="center"/>
    </xf>
    <xf numFmtId="166" fontId="6" fillId="0" borderId="24" xfId="55" applyNumberFormat="1" applyFont="1" applyFill="1" applyBorder="1" applyAlignment="1">
      <alignment horizontal="center" vertical="center" wrapText="1"/>
    </xf>
    <xf numFmtId="2" fontId="6" fillId="0" borderId="24" xfId="55" applyNumberFormat="1" applyFont="1" applyFill="1" applyBorder="1" applyAlignment="1">
      <alignment vertical="center"/>
    </xf>
    <xf numFmtId="166" fontId="6" fillId="0" borderId="24" xfId="55" applyNumberFormat="1" applyFont="1" applyFill="1" applyBorder="1" applyAlignment="1">
      <alignment vertical="center"/>
    </xf>
    <xf numFmtId="49" fontId="14" fillId="3" borderId="24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9" fillId="2" borderId="0" xfId="35" applyFont="1" applyFill="1" applyAlignment="1">
      <alignment vertical="center"/>
    </xf>
    <xf numFmtId="0" fontId="6" fillId="0" borderId="14" xfId="35" applyFont="1" applyFill="1" applyBorder="1" applyAlignment="1">
      <alignment horizontal="center" vertical="center" wrapText="1"/>
    </xf>
    <xf numFmtId="0" fontId="9" fillId="0" borderId="0" xfId="55" applyFont="1" applyFill="1" applyAlignment="1">
      <alignment vertical="center"/>
    </xf>
    <xf numFmtId="0" fontId="9" fillId="0" borderId="0" xfId="0" applyFont="1" applyFill="1"/>
    <xf numFmtId="2" fontId="6" fillId="0" borderId="13" xfId="33" applyNumberFormat="1" applyFont="1" applyFill="1" applyBorder="1" applyAlignment="1">
      <alignment horizontal="center" vertical="center" wrapText="1"/>
    </xf>
    <xf numFmtId="2" fontId="6" fillId="0" borderId="13" xfId="33" applyNumberFormat="1" applyFont="1" applyFill="1" applyBorder="1" applyAlignment="1">
      <alignment horizontal="center" vertical="center"/>
    </xf>
    <xf numFmtId="2" fontId="6" fillId="0" borderId="22" xfId="33" applyNumberFormat="1" applyFont="1" applyFill="1" applyBorder="1" applyAlignment="1">
      <alignment horizontal="center" vertical="center"/>
    </xf>
    <xf numFmtId="175" fontId="6" fillId="0" borderId="24" xfId="0" applyNumberFormat="1" applyFont="1" applyFill="1" applyBorder="1" applyAlignment="1">
      <alignment horizontal="center" vertical="center"/>
    </xf>
    <xf numFmtId="2" fontId="6" fillId="0" borderId="13" xfId="33" applyNumberFormat="1" applyFont="1" applyFill="1" applyBorder="1" applyAlignment="1">
      <alignment horizontal="center"/>
    </xf>
    <xf numFmtId="169" fontId="6" fillId="0" borderId="13" xfId="0" applyNumberFormat="1" applyFont="1" applyFill="1" applyBorder="1" applyAlignment="1">
      <alignment horizontal="right"/>
    </xf>
    <xf numFmtId="169" fontId="6" fillId="0" borderId="22" xfId="0" applyNumberFormat="1" applyFont="1" applyFill="1" applyBorder="1" applyAlignment="1">
      <alignment horizontal="right"/>
    </xf>
    <xf numFmtId="168" fontId="6" fillId="0" borderId="13" xfId="0" applyNumberFormat="1" applyFont="1" applyFill="1" applyBorder="1" applyAlignment="1">
      <alignment horizontal="right"/>
    </xf>
    <xf numFmtId="166" fontId="21" fillId="0" borderId="22" xfId="0" applyNumberFormat="1" applyFont="1" applyFill="1" applyBorder="1" applyAlignment="1">
      <alignment horizontal="center" vertical="center"/>
    </xf>
    <xf numFmtId="166" fontId="6" fillId="0" borderId="22" xfId="33" applyNumberFormat="1" applyFont="1" applyFill="1" applyBorder="1" applyAlignment="1">
      <alignment horizontal="center" vertical="center" wrapText="1"/>
    </xf>
    <xf numFmtId="2" fontId="6" fillId="0" borderId="18" xfId="33" applyNumberFormat="1" applyFont="1" applyFill="1" applyBorder="1" applyAlignment="1">
      <alignment horizontal="center" vertical="center" wrapText="1"/>
    </xf>
    <xf numFmtId="2" fontId="6" fillId="0" borderId="18" xfId="33" applyNumberFormat="1" applyFont="1" applyFill="1" applyBorder="1" applyAlignment="1">
      <alignment horizontal="center" vertical="center"/>
    </xf>
    <xf numFmtId="43" fontId="69" fillId="0" borderId="0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 wrapText="1"/>
    </xf>
    <xf numFmtId="170" fontId="6" fillId="0" borderId="24" xfId="33" applyNumberFormat="1" applyFont="1" applyFill="1" applyBorder="1" applyAlignment="1">
      <alignment horizontal="center" vertical="center"/>
    </xf>
    <xf numFmtId="166" fontId="10" fillId="0" borderId="22" xfId="0" applyNumberFormat="1" applyFont="1" applyFill="1" applyBorder="1" applyAlignment="1">
      <alignment horizontal="center"/>
    </xf>
    <xf numFmtId="170" fontId="6" fillId="0" borderId="22" xfId="0" applyNumberFormat="1" applyFont="1" applyFill="1" applyBorder="1" applyAlignment="1">
      <alignment horizontal="center" vertical="center"/>
    </xf>
    <xf numFmtId="0" fontId="51" fillId="0" borderId="0" xfId="64" applyFont="1" applyAlignment="1">
      <alignment horizontal="center" vertical="center"/>
    </xf>
    <xf numFmtId="0" fontId="48" fillId="0" borderId="0" xfId="64" applyFont="1" applyAlignment="1">
      <alignment horizontal="center" vertical="center"/>
    </xf>
    <xf numFmtId="0" fontId="46" fillId="0" borderId="0" xfId="64" applyFont="1" applyAlignment="1">
      <alignment horizontal="center" vertical="center"/>
    </xf>
    <xf numFmtId="0" fontId="46" fillId="0" borderId="0" xfId="64" applyFont="1" applyAlignment="1">
      <alignment horizontal="right" vertical="center"/>
    </xf>
    <xf numFmtId="4" fontId="46" fillId="0" borderId="0" xfId="64" applyNumberFormat="1" applyFont="1" applyAlignment="1">
      <alignment horizontal="center" vertical="center"/>
    </xf>
    <xf numFmtId="0" fontId="46" fillId="0" borderId="0" xfId="32" applyFont="1" applyAlignment="1">
      <alignment horizontal="left" vertical="center" wrapText="1"/>
    </xf>
    <xf numFmtId="0" fontId="46" fillId="0" borderId="0" xfId="32" applyFont="1" applyAlignment="1">
      <alignment horizontal="left" vertical="center"/>
    </xf>
    <xf numFmtId="0" fontId="26" fillId="0" borderId="0" xfId="32" applyFont="1" applyAlignment="1">
      <alignment horizontal="left" vertical="center" wrapText="1"/>
    </xf>
    <xf numFmtId="164" fontId="46" fillId="0" borderId="0" xfId="10" applyFont="1" applyAlignment="1">
      <alignment horizontal="center" vertical="center"/>
    </xf>
    <xf numFmtId="0" fontId="46" fillId="0" borderId="0" xfId="32" applyFont="1" applyAlignment="1">
      <alignment horizontal="center" vertical="center"/>
    </xf>
    <xf numFmtId="0" fontId="47" fillId="0" borderId="0" xfId="32" applyFont="1" applyAlignment="1">
      <alignment horizontal="center" vertical="center" wrapText="1"/>
    </xf>
    <xf numFmtId="0" fontId="48" fillId="0" borderId="0" xfId="32" applyFont="1" applyAlignment="1">
      <alignment horizontal="center" vertical="center"/>
    </xf>
    <xf numFmtId="0" fontId="47" fillId="0" borderId="0" xfId="32" applyFont="1" applyAlignment="1">
      <alignment horizontal="left" vertical="center" wrapText="1"/>
    </xf>
    <xf numFmtId="0" fontId="16" fillId="2" borderId="0" xfId="34" applyFont="1" applyFill="1" applyAlignment="1">
      <alignment horizontal="center" vertical="center" wrapText="1"/>
    </xf>
    <xf numFmtId="0" fontId="16" fillId="2" borderId="0" xfId="38" applyFont="1" applyFill="1" applyAlignment="1">
      <alignment horizontal="center" wrapText="1"/>
    </xf>
    <xf numFmtId="0" fontId="6" fillId="2" borderId="0" xfId="38" applyFont="1" applyFill="1" applyBorder="1" applyAlignment="1">
      <alignment horizontal="right" wrapText="1"/>
    </xf>
    <xf numFmtId="0" fontId="6" fillId="2" borderId="5" xfId="38" applyFont="1" applyFill="1" applyBorder="1" applyAlignment="1">
      <alignment horizontal="center" vertical="center" wrapText="1"/>
    </xf>
    <xf numFmtId="0" fontId="6" fillId="0" borderId="1" xfId="38" applyFont="1" applyFill="1" applyBorder="1" applyAlignment="1">
      <alignment horizontal="center" vertical="center" wrapText="1"/>
    </xf>
    <xf numFmtId="0" fontId="6" fillId="2" borderId="6" xfId="38" applyFont="1" applyFill="1" applyBorder="1" applyAlignment="1">
      <alignment horizontal="center" vertical="center" wrapText="1"/>
    </xf>
    <xf numFmtId="0" fontId="6" fillId="2" borderId="1" xfId="38" applyFont="1" applyFill="1" applyBorder="1" applyAlignment="1">
      <alignment horizontal="center" vertical="center" wrapText="1"/>
    </xf>
    <xf numFmtId="0" fontId="14" fillId="0" borderId="0" xfId="55" applyFont="1" applyFill="1" applyAlignment="1">
      <alignment horizontal="center" vertical="center" wrapText="1"/>
    </xf>
    <xf numFmtId="0" fontId="14" fillId="0" borderId="0" xfId="55" applyNumberFormat="1" applyFont="1" applyFill="1" applyAlignment="1">
      <alignment horizontal="center" vertical="center" wrapText="1"/>
    </xf>
    <xf numFmtId="43" fontId="14" fillId="0" borderId="0" xfId="1" applyFont="1" applyFill="1" applyAlignment="1">
      <alignment horizontal="center" vertical="center" wrapText="1"/>
    </xf>
    <xf numFmtId="0" fontId="6" fillId="0" borderId="0" xfId="55" applyFont="1" applyFill="1" applyBorder="1" applyAlignment="1">
      <alignment horizontal="center" vertical="center" wrapText="1"/>
    </xf>
    <xf numFmtId="0" fontId="6" fillId="0" borderId="0" xfId="55" applyNumberFormat="1" applyFont="1" applyFill="1" applyBorder="1" applyAlignment="1">
      <alignment horizontal="center" vertical="center" wrapText="1"/>
    </xf>
    <xf numFmtId="174" fontId="6" fillId="0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4" fontId="6" fillId="0" borderId="2" xfId="0" applyNumberFormat="1" applyFont="1" applyFill="1" applyBorder="1" applyAlignment="1">
      <alignment horizontal="center" vertical="center" wrapText="1"/>
    </xf>
    <xf numFmtId="174" fontId="6" fillId="0" borderId="3" xfId="0" applyNumberFormat="1" applyFont="1" applyFill="1" applyBorder="1" applyAlignment="1">
      <alignment horizontal="center" vertical="center" wrapText="1"/>
    </xf>
    <xf numFmtId="174" fontId="6" fillId="0" borderId="4" xfId="0" applyNumberFormat="1" applyFont="1" applyFill="1" applyBorder="1" applyAlignment="1">
      <alignment horizontal="center" vertical="center" wrapText="1"/>
    </xf>
    <xf numFmtId="174" fontId="6" fillId="0" borderId="7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5" fillId="0" borderId="8" xfId="0" quotePrefix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179" fontId="9" fillId="0" borderId="1" xfId="1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/>
    </xf>
    <xf numFmtId="0" fontId="37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 vertical="center" wrapText="1"/>
    </xf>
    <xf numFmtId="2" fontId="10" fillId="2" borderId="19" xfId="1" applyNumberFormat="1" applyFont="1" applyFill="1" applyBorder="1" applyAlignment="1">
      <alignment horizontal="center" vertical="center" wrapText="1"/>
    </xf>
  </cellXfs>
  <cellStyles count="75">
    <cellStyle name="Comma" xfId="1" builtinId="3"/>
    <cellStyle name="Comma 2" xfId="14"/>
    <cellStyle name="Comma 2 2" xfId="12"/>
    <cellStyle name="Comma 2 2 2" xfId="15"/>
    <cellStyle name="Comma 2 3" xfId="13"/>
    <cellStyle name="Comma 3" xfId="16"/>
    <cellStyle name="Comma 3 2" xfId="17"/>
    <cellStyle name="Comma 4" xfId="18"/>
    <cellStyle name="Comma 5" xfId="19"/>
    <cellStyle name="Comma 6" xfId="9"/>
    <cellStyle name="Comma 6 2" xfId="6"/>
    <cellStyle name="Currency 2" xfId="11"/>
    <cellStyle name="Currency 2 2" xfId="5"/>
    <cellStyle name="Currency 2 3" xfId="8"/>
    <cellStyle name="Currency_McxeTa BOQ - File. 17.05.2010 2" xfId="10"/>
    <cellStyle name="Euro" xfId="2"/>
    <cellStyle name="Hyperlink 2" xfId="20"/>
    <cellStyle name="Hyperlink 2 2" xfId="21"/>
    <cellStyle name="Hyperlink 3" xfId="22"/>
    <cellStyle name="Normal" xfId="0" builtinId="0"/>
    <cellStyle name="Normal 10" xfId="23"/>
    <cellStyle name="Normal 10 2" xfId="24"/>
    <cellStyle name="Normal 11" xfId="25"/>
    <cellStyle name="Normal 11 2" xfId="26"/>
    <cellStyle name="Normal 12" xfId="27"/>
    <cellStyle name="Normal 14 3" xfId="28"/>
    <cellStyle name="Normal 2" xfId="29"/>
    <cellStyle name="Normal 2 11" xfId="30"/>
    <cellStyle name="Normal 2 11 2" xfId="72"/>
    <cellStyle name="Normal 2 2" xfId="31"/>
    <cellStyle name="Normal 2 2 2" xfId="33"/>
    <cellStyle name="Normal 2 2 3" xfId="34"/>
    <cellStyle name="Normal 2 2 4" xfId="35"/>
    <cellStyle name="Normal 2 3" xfId="36"/>
    <cellStyle name="Normal 2 3 2" xfId="37"/>
    <cellStyle name="Normal 2 4" xfId="38"/>
    <cellStyle name="Normal 2 4 2" xfId="39"/>
    <cellStyle name="Normal 2 5" xfId="40"/>
    <cellStyle name="Normal 2_SItBOS MODINEBA" xfId="41"/>
    <cellStyle name="Normal 29" xfId="74"/>
    <cellStyle name="Normal 3" xfId="42"/>
    <cellStyle name="Normal 3 2" xfId="43"/>
    <cellStyle name="Normal 3 2 2" xfId="44"/>
    <cellStyle name="Normal 3 3" xfId="46"/>
    <cellStyle name="Normal 3 3 2" xfId="47"/>
    <cellStyle name="Normal 3 4" xfId="48"/>
    <cellStyle name="Normal 4" xfId="49"/>
    <cellStyle name="Normal 4 2" xfId="50"/>
    <cellStyle name="Normal 4 2 2" xfId="51"/>
    <cellStyle name="Normal 4 2 3" xfId="52"/>
    <cellStyle name="Normal 4 3" xfId="53"/>
    <cellStyle name="Normal 4 4" xfId="54"/>
    <cellStyle name="Normal 5" xfId="55"/>
    <cellStyle name="Normal 5 2" xfId="56"/>
    <cellStyle name="Normal 5 2 2" xfId="57"/>
    <cellStyle name="Normal 5 2 3" xfId="3"/>
    <cellStyle name="Normal 5 3" xfId="7"/>
    <cellStyle name="Normal 6" xfId="58"/>
    <cellStyle name="Normal 6 2" xfId="59"/>
    <cellStyle name="Normal 6 3" xfId="4"/>
    <cellStyle name="Normal 6 4" xfId="60"/>
    <cellStyle name="Normal 7" xfId="61"/>
    <cellStyle name="Normal 8" xfId="62"/>
    <cellStyle name="Normal 9" xfId="63"/>
    <cellStyle name="Normal_#10 saxli, samxedro kalaki(1). 30.03.2010.-Final+++" xfId="64"/>
    <cellStyle name="Normal_gare wyalsadfenigagarini" xfId="73"/>
    <cellStyle name="Normal_McxeTa BOQ - File. 17.05.2010" xfId="32"/>
    <cellStyle name="Normal_stadion-1" xfId="65"/>
    <cellStyle name="Percent 2" xfId="66"/>
    <cellStyle name="Style 1" xfId="67"/>
    <cellStyle name="Обычный 2" xfId="68"/>
    <cellStyle name="Обычный 4 2" xfId="69"/>
    <cellStyle name="Обычный_SAN2008-I" xfId="45"/>
    <cellStyle name="ჩვეულებრივი 2" xfId="70"/>
    <cellStyle name="ჩვეულებრივი 3" xfId="71"/>
  </cellStyles>
  <dxfs count="0"/>
  <tableStyles count="0" defaultTableStyle="TableStyleMedium9" defaultPivotStyle="PivotStyleLight16"/>
  <colors>
    <mruColors>
      <color rgb="FF22FC04"/>
      <color rgb="FFFF00FF"/>
      <color rgb="FFFFA285"/>
      <color rgb="FF926F00"/>
      <color rgb="FF5D2884"/>
      <color rgb="FF000000"/>
      <color rgb="FF7A5128"/>
      <color rgb="FFBEBE02"/>
      <color rgb="FFBA84B1"/>
      <color rgb="FF868F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601980</xdr:colOff>
      <xdr:row>20</xdr:row>
      <xdr:rowOff>144780</xdr:rowOff>
    </xdr:from>
    <xdr:to>
      <xdr:col>8</xdr:col>
      <xdr:colOff>251460</xdr:colOff>
      <xdr:row>26</xdr:row>
      <xdr:rowOff>22860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4200" y="4305300"/>
          <a:ext cx="2141220" cy="11125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</xdr:colOff>
      <xdr:row>9</xdr:row>
      <xdr:rowOff>259080</xdr:rowOff>
    </xdr:from>
    <xdr:to>
      <xdr:col>7</xdr:col>
      <xdr:colOff>289560</xdr:colOff>
      <xdr:row>14</xdr:row>
      <xdr:rowOff>45720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2220" y="4396740"/>
          <a:ext cx="2141220" cy="11125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225123</xdr:colOff>
          <xdr:row>152</xdr:row>
          <xdr:rowOff>99208</xdr:rowOff>
        </xdr:from>
        <xdr:to>
          <xdr:col>12</xdr:col>
          <xdr:colOff>446103</xdr:colOff>
          <xdr:row>152</xdr:row>
          <xdr:rowOff>335428</xdr:rowOff>
        </xdr:to>
        <xdr:sp macro="" textlink="">
          <xdr:nvSpPr>
            <xdr:cNvPr id="84993" name="Control 1" hidden="1">
              <a:extLst>
                <a:ext uri="{63B3BB69-23CF-44E3-9099-C40C66FF867C}">
                  <a14:compatExt spid="_x0000_s849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600075</xdr:colOff>
      <xdr:row>57</xdr:row>
      <xdr:rowOff>0</xdr:rowOff>
    </xdr:from>
    <xdr:to>
      <xdr:col>4</xdr:col>
      <xdr:colOff>2352</xdr:colOff>
      <xdr:row>60</xdr:row>
      <xdr:rowOff>62977</xdr:rowOff>
    </xdr:to>
    <xdr:pic>
      <xdr:nvPicPr>
        <xdr:cNvPr id="2" name="Picture 1" descr="C:\Users\giorgi-pc\Dropbox\Screenshots\Screenshot 2019-04-03 13.33.43.png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4435" y="15011400"/>
          <a:ext cx="4257" cy="6344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225123</xdr:colOff>
          <xdr:row>98</xdr:row>
          <xdr:rowOff>53562</xdr:rowOff>
        </xdr:from>
        <xdr:to>
          <xdr:col>12</xdr:col>
          <xdr:colOff>446103</xdr:colOff>
          <xdr:row>98</xdr:row>
          <xdr:rowOff>289782</xdr:rowOff>
        </xdr:to>
        <xdr:sp macro="" textlink="">
          <xdr:nvSpPr>
            <xdr:cNvPr id="117761" name="Control 1" hidden="1">
              <a:extLst>
                <a:ext uri="{63B3BB69-23CF-44E3-9099-C40C66FF867C}">
                  <a14:compatExt spid="_x0000_s1177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29"/>
  <sheetViews>
    <sheetView topLeftCell="A4" zoomScaleNormal="100" zoomScaleSheetLayoutView="100" workbookViewId="0">
      <selection activeCell="A11" sqref="A11:N11"/>
    </sheetView>
  </sheetViews>
  <sheetFormatPr defaultColWidth="9" defaultRowHeight="16.2"/>
  <cols>
    <col min="1" max="2" width="9.109375" style="88"/>
    <col min="3" max="3" width="9.44140625" style="88" customWidth="1"/>
    <col min="4" max="4" width="9.109375" style="88"/>
    <col min="5" max="5" width="9" style="88" customWidth="1"/>
    <col min="6" max="11" width="9.109375" style="88"/>
  </cols>
  <sheetData>
    <row r="1" spans="1:14" ht="14.4">
      <c r="A1"/>
      <c r="B1"/>
      <c r="C1"/>
      <c r="D1"/>
      <c r="E1"/>
      <c r="F1"/>
      <c r="G1"/>
      <c r="H1"/>
      <c r="I1"/>
      <c r="J1"/>
      <c r="K1"/>
    </row>
    <row r="2" spans="1:14">
      <c r="A2" s="89"/>
      <c r="B2" s="89"/>
      <c r="C2" s="89"/>
      <c r="D2" s="89"/>
      <c r="E2" s="89"/>
      <c r="F2" s="89"/>
      <c r="G2" s="89"/>
      <c r="H2" s="89"/>
      <c r="I2" s="89"/>
    </row>
    <row r="3" spans="1:14" ht="19.8">
      <c r="F3" s="943"/>
      <c r="G3" s="943"/>
      <c r="H3" s="943"/>
    </row>
    <row r="10" spans="1:14" ht="22.8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</row>
    <row r="11" spans="1:14" ht="19.8">
      <c r="A11" s="944" t="s">
        <v>292</v>
      </c>
      <c r="B11" s="944"/>
      <c r="C11" s="944"/>
      <c r="D11" s="944"/>
      <c r="E11" s="944"/>
      <c r="F11" s="944"/>
      <c r="G11" s="944"/>
      <c r="H11" s="944"/>
      <c r="I11" s="944"/>
      <c r="J11" s="944"/>
      <c r="K11" s="944"/>
      <c r="L11" s="944"/>
      <c r="M11" s="944"/>
      <c r="N11" s="944"/>
    </row>
    <row r="13" spans="1:14" ht="19.8">
      <c r="A13" s="943" t="s">
        <v>0</v>
      </c>
      <c r="B13" s="943"/>
      <c r="C13" s="943"/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</row>
    <row r="14" spans="1:14" ht="14.4">
      <c r="A14"/>
      <c r="B14"/>
      <c r="C14"/>
      <c r="D14"/>
      <c r="E14"/>
      <c r="F14"/>
      <c r="G14"/>
      <c r="H14"/>
      <c r="I14"/>
      <c r="J14"/>
      <c r="K14"/>
    </row>
    <row r="28" spans="1:14">
      <c r="A28" s="945" t="s">
        <v>138</v>
      </c>
      <c r="B28" s="945"/>
      <c r="C28" s="945"/>
      <c r="D28" s="945"/>
      <c r="E28" s="945"/>
      <c r="F28" s="945"/>
      <c r="G28" s="945"/>
      <c r="H28" s="945"/>
      <c r="I28" s="945"/>
      <c r="J28" s="945"/>
      <c r="K28" s="945"/>
      <c r="L28" s="945"/>
      <c r="M28" s="945"/>
      <c r="N28" s="945"/>
    </row>
    <row r="29" spans="1:14" ht="14.4">
      <c r="A29"/>
      <c r="B29"/>
      <c r="C29"/>
      <c r="D29"/>
      <c r="E29"/>
      <c r="F29"/>
      <c r="G29"/>
      <c r="H29"/>
      <c r="I29"/>
      <c r="J29"/>
      <c r="K29"/>
    </row>
  </sheetData>
  <mergeCells count="4">
    <mergeCell ref="F3:H3"/>
    <mergeCell ref="A11:N11"/>
    <mergeCell ref="A13:N13"/>
    <mergeCell ref="A28:N28"/>
  </mergeCells>
  <printOptions horizontalCentered="1"/>
  <pageMargins left="0.20866141699999999" right="0.20866141699999999" top="0.24803149599999999" bottom="0.2480314959999999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29"/>
  <sheetViews>
    <sheetView view="pageBreakPreview" topLeftCell="A13" zoomScaleSheetLayoutView="100" workbookViewId="0">
      <selection activeCell="L22" sqref="L22"/>
    </sheetView>
  </sheetViews>
  <sheetFormatPr defaultColWidth="9" defaultRowHeight="16.2"/>
  <cols>
    <col min="1" max="2" width="9.109375" style="88"/>
    <col min="3" max="3" width="9.44140625" style="88" customWidth="1"/>
    <col min="4" max="4" width="9.109375" style="88"/>
    <col min="5" max="5" width="9" style="88" customWidth="1"/>
    <col min="6" max="11" width="9.109375" style="88"/>
  </cols>
  <sheetData>
    <row r="1" spans="1:14" ht="14.4">
      <c r="A1"/>
      <c r="B1"/>
      <c r="C1"/>
      <c r="D1"/>
      <c r="E1"/>
      <c r="F1"/>
      <c r="G1"/>
      <c r="H1"/>
      <c r="I1"/>
      <c r="J1"/>
      <c r="K1"/>
    </row>
    <row r="2" spans="1:14">
      <c r="A2" s="89"/>
      <c r="B2" s="89"/>
      <c r="C2" s="89"/>
      <c r="D2" s="89"/>
      <c r="E2" s="89"/>
      <c r="F2" s="89"/>
      <c r="G2" s="89"/>
      <c r="H2" s="89"/>
      <c r="I2" s="89"/>
    </row>
    <row r="3" spans="1:14" ht="19.8">
      <c r="F3" s="943"/>
      <c r="G3" s="943"/>
      <c r="H3" s="943"/>
    </row>
    <row r="9" spans="1:14" ht="19.8">
      <c r="A9" s="944" t="s">
        <v>292</v>
      </c>
      <c r="B9" s="944"/>
      <c r="C9" s="944"/>
      <c r="D9" s="944"/>
      <c r="E9" s="944"/>
      <c r="F9" s="944"/>
      <c r="G9" s="944"/>
      <c r="H9" s="944"/>
      <c r="I9" s="944"/>
      <c r="J9" s="944"/>
      <c r="K9" s="944"/>
      <c r="L9" s="944"/>
      <c r="M9" s="944"/>
      <c r="N9" s="944"/>
    </row>
    <row r="11" spans="1:14" ht="19.8">
      <c r="A11" s="943" t="s">
        <v>0</v>
      </c>
      <c r="B11" s="943"/>
      <c r="C11" s="943"/>
      <c r="D11" s="943"/>
      <c r="E11" s="943"/>
      <c r="F11" s="943"/>
      <c r="G11" s="943"/>
      <c r="H11" s="943"/>
      <c r="I11" s="943"/>
      <c r="J11" s="943"/>
      <c r="K11" s="943"/>
      <c r="L11" s="943"/>
      <c r="M11" s="943"/>
      <c r="N11" s="943"/>
    </row>
    <row r="12" spans="1:14" ht="14.4">
      <c r="A12"/>
      <c r="B12"/>
      <c r="C12"/>
      <c r="D12"/>
      <c r="E12"/>
      <c r="F12"/>
      <c r="G12"/>
      <c r="H12"/>
      <c r="I12"/>
      <c r="J12"/>
      <c r="K12"/>
    </row>
    <row r="13" spans="1:14" ht="14.4">
      <c r="A13"/>
      <c r="B13"/>
      <c r="C13"/>
      <c r="D13"/>
      <c r="E13"/>
      <c r="F13"/>
      <c r="G13"/>
      <c r="H13"/>
      <c r="I13"/>
      <c r="J13"/>
      <c r="K13"/>
    </row>
    <row r="14" spans="1:14" ht="14.4">
      <c r="A14"/>
      <c r="B14"/>
      <c r="C14"/>
      <c r="D14"/>
      <c r="E14"/>
      <c r="F14"/>
      <c r="G14"/>
      <c r="H14"/>
      <c r="I14"/>
      <c r="J14"/>
      <c r="K14"/>
    </row>
    <row r="20" spans="1:17">
      <c r="E20" s="946" t="s">
        <v>1</v>
      </c>
      <c r="F20" s="946"/>
      <c r="G20" s="946"/>
      <c r="H20" s="946"/>
      <c r="I20" s="946"/>
      <c r="J20" s="946"/>
      <c r="K20" s="947">
        <f>'კრებ-5'!H22</f>
        <v>0</v>
      </c>
      <c r="L20" s="945"/>
      <c r="M20" s="88" t="s">
        <v>2</v>
      </c>
      <c r="N20" s="88"/>
      <c r="O20" s="88"/>
      <c r="P20" s="88"/>
      <c r="Q20" s="88"/>
    </row>
    <row r="24" spans="1:17">
      <c r="C24" s="88" t="s">
        <v>3</v>
      </c>
      <c r="J24" s="88" t="s">
        <v>4</v>
      </c>
    </row>
    <row r="28" spans="1:17">
      <c r="A28" s="945" t="s">
        <v>138</v>
      </c>
      <c r="B28" s="945"/>
      <c r="C28" s="945"/>
      <c r="D28" s="945"/>
      <c r="E28" s="945"/>
      <c r="F28" s="945"/>
      <c r="G28" s="945"/>
      <c r="H28" s="945"/>
      <c r="I28" s="945"/>
      <c r="J28" s="945"/>
      <c r="K28" s="945"/>
      <c r="L28" s="945"/>
      <c r="M28" s="945"/>
      <c r="N28" s="945"/>
    </row>
    <row r="29" spans="1:17" ht="14.4">
      <c r="A29"/>
      <c r="B29"/>
      <c r="C29"/>
      <c r="D29"/>
      <c r="E29"/>
      <c r="F29"/>
      <c r="G29"/>
      <c r="H29"/>
      <c r="I29"/>
      <c r="J29"/>
      <c r="K29"/>
    </row>
  </sheetData>
  <mergeCells count="6">
    <mergeCell ref="A28:N28"/>
    <mergeCell ref="F3:H3"/>
    <mergeCell ref="A9:N9"/>
    <mergeCell ref="A11:N11"/>
    <mergeCell ref="E20:J20"/>
    <mergeCell ref="K20:L20"/>
  </mergeCells>
  <printOptions horizontalCentered="1"/>
  <pageMargins left="0.20866141699999999" right="0.20866141699999999" top="0.24803149599999999" bottom="0.24803149599999999" header="0.31496062992126" footer="0.31496062992126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22"/>
  <sheetViews>
    <sheetView topLeftCell="A4" zoomScaleNormal="100" zoomScaleSheetLayoutView="100" workbookViewId="0">
      <selection activeCell="C14" sqref="C14"/>
    </sheetView>
  </sheetViews>
  <sheetFormatPr defaultColWidth="9" defaultRowHeight="16.2"/>
  <cols>
    <col min="1" max="7" width="9.109375" style="80"/>
    <col min="8" max="8" width="14.33203125" style="80" customWidth="1"/>
    <col min="9" max="9" width="9.109375" style="80"/>
    <col min="10" max="10" width="9.44140625" style="80" customWidth="1"/>
    <col min="11" max="11" width="9.109375" style="80"/>
    <col min="12" max="12" width="13.44140625" style="80" customWidth="1"/>
    <col min="13" max="13" width="11.6640625" style="80" customWidth="1"/>
    <col min="14" max="14" width="9.109375" style="80"/>
  </cols>
  <sheetData>
    <row r="1" spans="1:14" ht="17.399999999999999">
      <c r="A1" s="953" t="s">
        <v>290</v>
      </c>
      <c r="B1" s="953"/>
      <c r="C1" s="953"/>
      <c r="D1" s="953"/>
      <c r="E1" s="953"/>
      <c r="F1" s="953"/>
      <c r="G1" s="953"/>
      <c r="H1" s="953"/>
      <c r="I1" s="953"/>
      <c r="J1" s="953"/>
      <c r="K1" s="953"/>
      <c r="L1" s="953"/>
      <c r="M1" s="953"/>
      <c r="N1" s="84"/>
    </row>
    <row r="3" spans="1:14" ht="19.8">
      <c r="A3" s="954" t="s">
        <v>5</v>
      </c>
      <c r="B3" s="954"/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85"/>
    </row>
    <row r="4" spans="1:14" ht="19.8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ht="17.399999999999999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4">
      <c r="A6" s="949" t="s">
        <v>6</v>
      </c>
      <c r="B6" s="949"/>
      <c r="C6" s="949"/>
      <c r="D6" s="949"/>
      <c r="E6" s="949"/>
      <c r="F6" s="949"/>
      <c r="G6" s="949"/>
      <c r="H6" s="949"/>
      <c r="I6" s="949"/>
      <c r="J6" s="949"/>
      <c r="K6" s="949"/>
      <c r="L6" s="949"/>
      <c r="M6" s="949"/>
      <c r="N6" s="949"/>
    </row>
    <row r="7" spans="1:14" ht="122.25" customHeight="1">
      <c r="A7" s="948" t="s">
        <v>140</v>
      </c>
      <c r="B7" s="948"/>
      <c r="C7" s="948"/>
      <c r="D7" s="948"/>
      <c r="E7" s="948"/>
      <c r="F7" s="948"/>
      <c r="G7" s="948"/>
      <c r="H7" s="948"/>
      <c r="I7" s="948"/>
      <c r="J7" s="948"/>
      <c r="K7" s="948"/>
      <c r="L7" s="948"/>
      <c r="M7" s="948"/>
    </row>
    <row r="8" spans="1:14" ht="42" customHeight="1">
      <c r="A8" s="952" t="s">
        <v>7</v>
      </c>
      <c r="B8" s="952"/>
      <c r="C8" s="952"/>
      <c r="D8" s="952"/>
      <c r="E8" s="952"/>
      <c r="F8" s="952"/>
      <c r="G8" s="952"/>
      <c r="H8" s="83">
        <f>'კრებ-5'!H22</f>
        <v>0</v>
      </c>
      <c r="I8" s="952" t="s">
        <v>8</v>
      </c>
      <c r="J8" s="952"/>
      <c r="K8" s="952"/>
      <c r="L8" s="83">
        <f>H8/1.18*0.18</f>
        <v>0</v>
      </c>
      <c r="M8" s="80" t="s">
        <v>9</v>
      </c>
    </row>
    <row r="9" spans="1:14" ht="55.5" customHeight="1">
      <c r="A9" s="948" t="s">
        <v>10</v>
      </c>
      <c r="B9" s="948"/>
      <c r="C9" s="948"/>
      <c r="D9" s="948"/>
      <c r="E9" s="948"/>
      <c r="F9" s="948"/>
      <c r="G9" s="948"/>
      <c r="H9" s="948"/>
      <c r="I9" s="948"/>
      <c r="J9" s="948"/>
      <c r="K9" s="948"/>
      <c r="L9" s="948"/>
      <c r="M9" s="948"/>
      <c r="N9" s="948"/>
    </row>
    <row r="10" spans="1:14" ht="29.25" customHeight="1">
      <c r="A10" s="949"/>
      <c r="B10" s="949"/>
      <c r="C10" s="949"/>
      <c r="D10" s="949"/>
      <c r="E10" s="949"/>
      <c r="F10" s="949"/>
      <c r="G10" s="949"/>
      <c r="H10" s="949"/>
      <c r="I10" s="949"/>
      <c r="J10" s="949"/>
      <c r="K10" s="949"/>
      <c r="L10" s="949"/>
      <c r="M10" s="949"/>
      <c r="N10" s="949"/>
    </row>
    <row r="11" spans="1:14">
      <c r="A11" s="950"/>
      <c r="B11" s="950"/>
      <c r="C11" s="950"/>
      <c r="D11" s="950"/>
      <c r="E11" s="950"/>
      <c r="F11" s="950"/>
      <c r="G11" s="950"/>
      <c r="H11" s="950"/>
      <c r="I11" s="950"/>
      <c r="J11" s="950"/>
      <c r="K11" s="950"/>
      <c r="L11" s="950"/>
      <c r="M11" s="950"/>
      <c r="N11" s="86"/>
    </row>
    <row r="12" spans="1:14" ht="27" customHeight="1">
      <c r="A12" s="951" t="s">
        <v>11</v>
      </c>
      <c r="B12" s="951"/>
      <c r="H12" s="952" t="s">
        <v>12</v>
      </c>
      <c r="I12" s="952"/>
      <c r="J12" s="952"/>
      <c r="K12" s="952"/>
      <c r="L12" s="952"/>
    </row>
    <row r="22" spans="10:10">
      <c r="J22" s="87"/>
    </row>
  </sheetData>
  <mergeCells count="11">
    <mergeCell ref="A1:M1"/>
    <mergeCell ref="A3:M3"/>
    <mergeCell ref="A6:N6"/>
    <mergeCell ref="A7:M7"/>
    <mergeCell ref="A8:G8"/>
    <mergeCell ref="I8:K8"/>
    <mergeCell ref="A9:N9"/>
    <mergeCell ref="A10:N10"/>
    <mergeCell ref="A11:M11"/>
    <mergeCell ref="A12:B12"/>
    <mergeCell ref="H12:L12"/>
  </mergeCells>
  <printOptions horizontalCentered="1"/>
  <pageMargins left="0.20866141699999999" right="0.20866141699999999" top="0.24803149599999999" bottom="0.24803149599999999" header="0.31496062992126" footer="0.31496062992126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5"/>
  <sheetViews>
    <sheetView tabSelected="1" topLeftCell="A13" zoomScaleNormal="100" zoomScaleSheetLayoutView="100" workbookViewId="0">
      <selection activeCell="B17" sqref="B17"/>
    </sheetView>
  </sheetViews>
  <sheetFormatPr defaultColWidth="9" defaultRowHeight="15"/>
  <cols>
    <col min="1" max="1" width="10.44140625" style="21" customWidth="1"/>
    <col min="2" max="2" width="14.33203125" style="266" customWidth="1"/>
    <col min="3" max="3" width="42.6640625" style="22" customWidth="1"/>
    <col min="4" max="4" width="12.88671875" style="21" customWidth="1"/>
    <col min="5" max="5" width="11.6640625" style="22" customWidth="1"/>
    <col min="6" max="6" width="13.109375" style="22" customWidth="1"/>
    <col min="7" max="7" width="12" style="22" customWidth="1"/>
    <col min="8" max="8" width="12.88671875" style="21" customWidth="1"/>
    <col min="9" max="245" width="9" style="23"/>
    <col min="246" max="246" width="7.6640625" style="23" customWidth="1"/>
    <col min="247" max="247" width="12.5546875" style="23" customWidth="1"/>
    <col min="248" max="248" width="41.44140625" style="23" customWidth="1"/>
    <col min="249" max="249" width="13.6640625" style="23" customWidth="1"/>
    <col min="250" max="250" width="13.5546875" style="23" customWidth="1"/>
    <col min="251" max="251" width="13" style="23" customWidth="1"/>
    <col min="252" max="252" width="12.109375" style="23" customWidth="1"/>
    <col min="253" max="253" width="12.33203125" style="23" customWidth="1"/>
    <col min="254" max="501" width="9" style="23"/>
    <col min="502" max="502" width="7.6640625" style="23" customWidth="1"/>
    <col min="503" max="503" width="12.5546875" style="23" customWidth="1"/>
    <col min="504" max="504" width="41.44140625" style="23" customWidth="1"/>
    <col min="505" max="505" width="13.6640625" style="23" customWidth="1"/>
    <col min="506" max="506" width="13.5546875" style="23" customWidth="1"/>
    <col min="507" max="507" width="13" style="23" customWidth="1"/>
    <col min="508" max="508" width="12.109375" style="23" customWidth="1"/>
    <col min="509" max="509" width="12.33203125" style="23" customWidth="1"/>
    <col min="510" max="757" width="9" style="23"/>
    <col min="758" max="758" width="7.6640625" style="23" customWidth="1"/>
    <col min="759" max="759" width="12.5546875" style="23" customWidth="1"/>
    <col min="760" max="760" width="41.44140625" style="23" customWidth="1"/>
    <col min="761" max="761" width="13.6640625" style="23" customWidth="1"/>
    <col min="762" max="762" width="13.5546875" style="23" customWidth="1"/>
    <col min="763" max="763" width="13" style="23" customWidth="1"/>
    <col min="764" max="764" width="12.109375" style="23" customWidth="1"/>
    <col min="765" max="765" width="12.33203125" style="23" customWidth="1"/>
    <col min="766" max="1013" width="9" style="23"/>
    <col min="1014" max="1014" width="7.6640625" style="23" customWidth="1"/>
    <col min="1015" max="1015" width="12.5546875" style="23" customWidth="1"/>
    <col min="1016" max="1016" width="41.44140625" style="23" customWidth="1"/>
    <col min="1017" max="1017" width="13.6640625" style="23" customWidth="1"/>
    <col min="1018" max="1018" width="13.5546875" style="23" customWidth="1"/>
    <col min="1019" max="1019" width="13" style="23" customWidth="1"/>
    <col min="1020" max="1020" width="12.109375" style="23" customWidth="1"/>
    <col min="1021" max="1021" width="12.33203125" style="23" customWidth="1"/>
    <col min="1022" max="1269" width="9" style="23"/>
    <col min="1270" max="1270" width="7.6640625" style="23" customWidth="1"/>
    <col min="1271" max="1271" width="12.5546875" style="23" customWidth="1"/>
    <col min="1272" max="1272" width="41.44140625" style="23" customWidth="1"/>
    <col min="1273" max="1273" width="13.6640625" style="23" customWidth="1"/>
    <col min="1274" max="1274" width="13.5546875" style="23" customWidth="1"/>
    <col min="1275" max="1275" width="13" style="23" customWidth="1"/>
    <col min="1276" max="1276" width="12.109375" style="23" customWidth="1"/>
    <col min="1277" max="1277" width="12.33203125" style="23" customWidth="1"/>
    <col min="1278" max="1525" width="9" style="23"/>
    <col min="1526" max="1526" width="7.6640625" style="23" customWidth="1"/>
    <col min="1527" max="1527" width="12.5546875" style="23" customWidth="1"/>
    <col min="1528" max="1528" width="41.44140625" style="23" customWidth="1"/>
    <col min="1529" max="1529" width="13.6640625" style="23" customWidth="1"/>
    <col min="1530" max="1530" width="13.5546875" style="23" customWidth="1"/>
    <col min="1531" max="1531" width="13" style="23" customWidth="1"/>
    <col min="1532" max="1532" width="12.109375" style="23" customWidth="1"/>
    <col min="1533" max="1533" width="12.33203125" style="23" customWidth="1"/>
    <col min="1534" max="1781" width="9" style="23"/>
    <col min="1782" max="1782" width="7.6640625" style="23" customWidth="1"/>
    <col min="1783" max="1783" width="12.5546875" style="23" customWidth="1"/>
    <col min="1784" max="1784" width="41.44140625" style="23" customWidth="1"/>
    <col min="1785" max="1785" width="13.6640625" style="23" customWidth="1"/>
    <col min="1786" max="1786" width="13.5546875" style="23" customWidth="1"/>
    <col min="1787" max="1787" width="13" style="23" customWidth="1"/>
    <col min="1788" max="1788" width="12.109375" style="23" customWidth="1"/>
    <col min="1789" max="1789" width="12.33203125" style="23" customWidth="1"/>
    <col min="1790" max="2037" width="9" style="23"/>
    <col min="2038" max="2038" width="7.6640625" style="23" customWidth="1"/>
    <col min="2039" max="2039" width="12.5546875" style="23" customWidth="1"/>
    <col min="2040" max="2040" width="41.44140625" style="23" customWidth="1"/>
    <col min="2041" max="2041" width="13.6640625" style="23" customWidth="1"/>
    <col min="2042" max="2042" width="13.5546875" style="23" customWidth="1"/>
    <col min="2043" max="2043" width="13" style="23" customWidth="1"/>
    <col min="2044" max="2044" width="12.109375" style="23" customWidth="1"/>
    <col min="2045" max="2045" width="12.33203125" style="23" customWidth="1"/>
    <col min="2046" max="2293" width="9" style="23"/>
    <col min="2294" max="2294" width="7.6640625" style="23" customWidth="1"/>
    <col min="2295" max="2295" width="12.5546875" style="23" customWidth="1"/>
    <col min="2296" max="2296" width="41.44140625" style="23" customWidth="1"/>
    <col min="2297" max="2297" width="13.6640625" style="23" customWidth="1"/>
    <col min="2298" max="2298" width="13.5546875" style="23" customWidth="1"/>
    <col min="2299" max="2299" width="13" style="23" customWidth="1"/>
    <col min="2300" max="2300" width="12.109375" style="23" customWidth="1"/>
    <col min="2301" max="2301" width="12.33203125" style="23" customWidth="1"/>
    <col min="2302" max="2549" width="9" style="23"/>
    <col min="2550" max="2550" width="7.6640625" style="23" customWidth="1"/>
    <col min="2551" max="2551" width="12.5546875" style="23" customWidth="1"/>
    <col min="2552" max="2552" width="41.44140625" style="23" customWidth="1"/>
    <col min="2553" max="2553" width="13.6640625" style="23" customWidth="1"/>
    <col min="2554" max="2554" width="13.5546875" style="23" customWidth="1"/>
    <col min="2555" max="2555" width="13" style="23" customWidth="1"/>
    <col min="2556" max="2556" width="12.109375" style="23" customWidth="1"/>
    <col min="2557" max="2557" width="12.33203125" style="23" customWidth="1"/>
    <col min="2558" max="2805" width="9" style="23"/>
    <col min="2806" max="2806" width="7.6640625" style="23" customWidth="1"/>
    <col min="2807" max="2807" width="12.5546875" style="23" customWidth="1"/>
    <col min="2808" max="2808" width="41.44140625" style="23" customWidth="1"/>
    <col min="2809" max="2809" width="13.6640625" style="23" customWidth="1"/>
    <col min="2810" max="2810" width="13.5546875" style="23" customWidth="1"/>
    <col min="2811" max="2811" width="13" style="23" customWidth="1"/>
    <col min="2812" max="2812" width="12.109375" style="23" customWidth="1"/>
    <col min="2813" max="2813" width="12.33203125" style="23" customWidth="1"/>
    <col min="2814" max="3061" width="9" style="23"/>
    <col min="3062" max="3062" width="7.6640625" style="23" customWidth="1"/>
    <col min="3063" max="3063" width="12.5546875" style="23" customWidth="1"/>
    <col min="3064" max="3064" width="41.44140625" style="23" customWidth="1"/>
    <col min="3065" max="3065" width="13.6640625" style="23" customWidth="1"/>
    <col min="3066" max="3066" width="13.5546875" style="23" customWidth="1"/>
    <col min="3067" max="3067" width="13" style="23" customWidth="1"/>
    <col min="3068" max="3068" width="12.109375" style="23" customWidth="1"/>
    <col min="3069" max="3069" width="12.33203125" style="23" customWidth="1"/>
    <col min="3070" max="3317" width="9" style="23"/>
    <col min="3318" max="3318" width="7.6640625" style="23" customWidth="1"/>
    <col min="3319" max="3319" width="12.5546875" style="23" customWidth="1"/>
    <col min="3320" max="3320" width="41.44140625" style="23" customWidth="1"/>
    <col min="3321" max="3321" width="13.6640625" style="23" customWidth="1"/>
    <col min="3322" max="3322" width="13.5546875" style="23" customWidth="1"/>
    <col min="3323" max="3323" width="13" style="23" customWidth="1"/>
    <col min="3324" max="3324" width="12.109375" style="23" customWidth="1"/>
    <col min="3325" max="3325" width="12.33203125" style="23" customWidth="1"/>
    <col min="3326" max="3573" width="9" style="23"/>
    <col min="3574" max="3574" width="7.6640625" style="23" customWidth="1"/>
    <col min="3575" max="3575" width="12.5546875" style="23" customWidth="1"/>
    <col min="3576" max="3576" width="41.44140625" style="23" customWidth="1"/>
    <col min="3577" max="3577" width="13.6640625" style="23" customWidth="1"/>
    <col min="3578" max="3578" width="13.5546875" style="23" customWidth="1"/>
    <col min="3579" max="3579" width="13" style="23" customWidth="1"/>
    <col min="3580" max="3580" width="12.109375" style="23" customWidth="1"/>
    <col min="3581" max="3581" width="12.33203125" style="23" customWidth="1"/>
    <col min="3582" max="3829" width="9" style="23"/>
    <col min="3830" max="3830" width="7.6640625" style="23" customWidth="1"/>
    <col min="3831" max="3831" width="12.5546875" style="23" customWidth="1"/>
    <col min="3832" max="3832" width="41.44140625" style="23" customWidth="1"/>
    <col min="3833" max="3833" width="13.6640625" style="23" customWidth="1"/>
    <col min="3834" max="3834" width="13.5546875" style="23" customWidth="1"/>
    <col min="3835" max="3835" width="13" style="23" customWidth="1"/>
    <col min="3836" max="3836" width="12.109375" style="23" customWidth="1"/>
    <col min="3837" max="3837" width="12.33203125" style="23" customWidth="1"/>
    <col min="3838" max="4085" width="9" style="23"/>
    <col min="4086" max="4086" width="7.6640625" style="23" customWidth="1"/>
    <col min="4087" max="4087" width="12.5546875" style="23" customWidth="1"/>
    <col min="4088" max="4088" width="41.44140625" style="23" customWidth="1"/>
    <col min="4089" max="4089" width="13.6640625" style="23" customWidth="1"/>
    <col min="4090" max="4090" width="13.5546875" style="23" customWidth="1"/>
    <col min="4091" max="4091" width="13" style="23" customWidth="1"/>
    <col min="4092" max="4092" width="12.109375" style="23" customWidth="1"/>
    <col min="4093" max="4093" width="12.33203125" style="23" customWidth="1"/>
    <col min="4094" max="4341" width="9" style="23"/>
    <col min="4342" max="4342" width="7.6640625" style="23" customWidth="1"/>
    <col min="4343" max="4343" width="12.5546875" style="23" customWidth="1"/>
    <col min="4344" max="4344" width="41.44140625" style="23" customWidth="1"/>
    <col min="4345" max="4345" width="13.6640625" style="23" customWidth="1"/>
    <col min="4346" max="4346" width="13.5546875" style="23" customWidth="1"/>
    <col min="4347" max="4347" width="13" style="23" customWidth="1"/>
    <col min="4348" max="4348" width="12.109375" style="23" customWidth="1"/>
    <col min="4349" max="4349" width="12.33203125" style="23" customWidth="1"/>
    <col min="4350" max="4597" width="9" style="23"/>
    <col min="4598" max="4598" width="7.6640625" style="23" customWidth="1"/>
    <col min="4599" max="4599" width="12.5546875" style="23" customWidth="1"/>
    <col min="4600" max="4600" width="41.44140625" style="23" customWidth="1"/>
    <col min="4601" max="4601" width="13.6640625" style="23" customWidth="1"/>
    <col min="4602" max="4602" width="13.5546875" style="23" customWidth="1"/>
    <col min="4603" max="4603" width="13" style="23" customWidth="1"/>
    <col min="4604" max="4604" width="12.109375" style="23" customWidth="1"/>
    <col min="4605" max="4605" width="12.33203125" style="23" customWidth="1"/>
    <col min="4606" max="4853" width="9" style="23"/>
    <col min="4854" max="4854" width="7.6640625" style="23" customWidth="1"/>
    <col min="4855" max="4855" width="12.5546875" style="23" customWidth="1"/>
    <col min="4856" max="4856" width="41.44140625" style="23" customWidth="1"/>
    <col min="4857" max="4857" width="13.6640625" style="23" customWidth="1"/>
    <col min="4858" max="4858" width="13.5546875" style="23" customWidth="1"/>
    <col min="4859" max="4859" width="13" style="23" customWidth="1"/>
    <col min="4860" max="4860" width="12.109375" style="23" customWidth="1"/>
    <col min="4861" max="4861" width="12.33203125" style="23" customWidth="1"/>
    <col min="4862" max="5109" width="9" style="23"/>
    <col min="5110" max="5110" width="7.6640625" style="23" customWidth="1"/>
    <col min="5111" max="5111" width="12.5546875" style="23" customWidth="1"/>
    <col min="5112" max="5112" width="41.44140625" style="23" customWidth="1"/>
    <col min="5113" max="5113" width="13.6640625" style="23" customWidth="1"/>
    <col min="5114" max="5114" width="13.5546875" style="23" customWidth="1"/>
    <col min="5115" max="5115" width="13" style="23" customWidth="1"/>
    <col min="5116" max="5116" width="12.109375" style="23" customWidth="1"/>
    <col min="5117" max="5117" width="12.33203125" style="23" customWidth="1"/>
    <col min="5118" max="5365" width="9" style="23"/>
    <col min="5366" max="5366" width="7.6640625" style="23" customWidth="1"/>
    <col min="5367" max="5367" width="12.5546875" style="23" customWidth="1"/>
    <col min="5368" max="5368" width="41.44140625" style="23" customWidth="1"/>
    <col min="5369" max="5369" width="13.6640625" style="23" customWidth="1"/>
    <col min="5370" max="5370" width="13.5546875" style="23" customWidth="1"/>
    <col min="5371" max="5371" width="13" style="23" customWidth="1"/>
    <col min="5372" max="5372" width="12.109375" style="23" customWidth="1"/>
    <col min="5373" max="5373" width="12.33203125" style="23" customWidth="1"/>
    <col min="5374" max="5621" width="9" style="23"/>
    <col min="5622" max="5622" width="7.6640625" style="23" customWidth="1"/>
    <col min="5623" max="5623" width="12.5546875" style="23" customWidth="1"/>
    <col min="5624" max="5624" width="41.44140625" style="23" customWidth="1"/>
    <col min="5625" max="5625" width="13.6640625" style="23" customWidth="1"/>
    <col min="5626" max="5626" width="13.5546875" style="23" customWidth="1"/>
    <col min="5627" max="5627" width="13" style="23" customWidth="1"/>
    <col min="5628" max="5628" width="12.109375" style="23" customWidth="1"/>
    <col min="5629" max="5629" width="12.33203125" style="23" customWidth="1"/>
    <col min="5630" max="5877" width="9" style="23"/>
    <col min="5878" max="5878" width="7.6640625" style="23" customWidth="1"/>
    <col min="5879" max="5879" width="12.5546875" style="23" customWidth="1"/>
    <col min="5880" max="5880" width="41.44140625" style="23" customWidth="1"/>
    <col min="5881" max="5881" width="13.6640625" style="23" customWidth="1"/>
    <col min="5882" max="5882" width="13.5546875" style="23" customWidth="1"/>
    <col min="5883" max="5883" width="13" style="23" customWidth="1"/>
    <col min="5884" max="5884" width="12.109375" style="23" customWidth="1"/>
    <col min="5885" max="5885" width="12.33203125" style="23" customWidth="1"/>
    <col min="5886" max="6133" width="9" style="23"/>
    <col min="6134" max="6134" width="7.6640625" style="23" customWidth="1"/>
    <col min="6135" max="6135" width="12.5546875" style="23" customWidth="1"/>
    <col min="6136" max="6136" width="41.44140625" style="23" customWidth="1"/>
    <col min="6137" max="6137" width="13.6640625" style="23" customWidth="1"/>
    <col min="6138" max="6138" width="13.5546875" style="23" customWidth="1"/>
    <col min="6139" max="6139" width="13" style="23" customWidth="1"/>
    <col min="6140" max="6140" width="12.109375" style="23" customWidth="1"/>
    <col min="6141" max="6141" width="12.33203125" style="23" customWidth="1"/>
    <col min="6142" max="6389" width="9" style="23"/>
    <col min="6390" max="6390" width="7.6640625" style="23" customWidth="1"/>
    <col min="6391" max="6391" width="12.5546875" style="23" customWidth="1"/>
    <col min="6392" max="6392" width="41.44140625" style="23" customWidth="1"/>
    <col min="6393" max="6393" width="13.6640625" style="23" customWidth="1"/>
    <col min="6394" max="6394" width="13.5546875" style="23" customWidth="1"/>
    <col min="6395" max="6395" width="13" style="23" customWidth="1"/>
    <col min="6396" max="6396" width="12.109375" style="23" customWidth="1"/>
    <col min="6397" max="6397" width="12.33203125" style="23" customWidth="1"/>
    <col min="6398" max="6645" width="9" style="23"/>
    <col min="6646" max="6646" width="7.6640625" style="23" customWidth="1"/>
    <col min="6647" max="6647" width="12.5546875" style="23" customWidth="1"/>
    <col min="6648" max="6648" width="41.44140625" style="23" customWidth="1"/>
    <col min="6649" max="6649" width="13.6640625" style="23" customWidth="1"/>
    <col min="6650" max="6650" width="13.5546875" style="23" customWidth="1"/>
    <col min="6651" max="6651" width="13" style="23" customWidth="1"/>
    <col min="6652" max="6652" width="12.109375" style="23" customWidth="1"/>
    <col min="6653" max="6653" width="12.33203125" style="23" customWidth="1"/>
    <col min="6654" max="6901" width="9" style="23"/>
    <col min="6902" max="6902" width="7.6640625" style="23" customWidth="1"/>
    <col min="6903" max="6903" width="12.5546875" style="23" customWidth="1"/>
    <col min="6904" max="6904" width="41.44140625" style="23" customWidth="1"/>
    <col min="6905" max="6905" width="13.6640625" style="23" customWidth="1"/>
    <col min="6906" max="6906" width="13.5546875" style="23" customWidth="1"/>
    <col min="6907" max="6907" width="13" style="23" customWidth="1"/>
    <col min="6908" max="6908" width="12.109375" style="23" customWidth="1"/>
    <col min="6909" max="6909" width="12.33203125" style="23" customWidth="1"/>
    <col min="6910" max="7157" width="9" style="23"/>
    <col min="7158" max="7158" width="7.6640625" style="23" customWidth="1"/>
    <col min="7159" max="7159" width="12.5546875" style="23" customWidth="1"/>
    <col min="7160" max="7160" width="41.44140625" style="23" customWidth="1"/>
    <col min="7161" max="7161" width="13.6640625" style="23" customWidth="1"/>
    <col min="7162" max="7162" width="13.5546875" style="23" customWidth="1"/>
    <col min="7163" max="7163" width="13" style="23" customWidth="1"/>
    <col min="7164" max="7164" width="12.109375" style="23" customWidth="1"/>
    <col min="7165" max="7165" width="12.33203125" style="23" customWidth="1"/>
    <col min="7166" max="7413" width="9" style="23"/>
    <col min="7414" max="7414" width="7.6640625" style="23" customWidth="1"/>
    <col min="7415" max="7415" width="12.5546875" style="23" customWidth="1"/>
    <col min="7416" max="7416" width="41.44140625" style="23" customWidth="1"/>
    <col min="7417" max="7417" width="13.6640625" style="23" customWidth="1"/>
    <col min="7418" max="7418" width="13.5546875" style="23" customWidth="1"/>
    <col min="7419" max="7419" width="13" style="23" customWidth="1"/>
    <col min="7420" max="7420" width="12.109375" style="23" customWidth="1"/>
    <col min="7421" max="7421" width="12.33203125" style="23" customWidth="1"/>
    <col min="7422" max="7669" width="9" style="23"/>
    <col min="7670" max="7670" width="7.6640625" style="23" customWidth="1"/>
    <col min="7671" max="7671" width="12.5546875" style="23" customWidth="1"/>
    <col min="7672" max="7672" width="41.44140625" style="23" customWidth="1"/>
    <col min="7673" max="7673" width="13.6640625" style="23" customWidth="1"/>
    <col min="7674" max="7674" width="13.5546875" style="23" customWidth="1"/>
    <col min="7675" max="7675" width="13" style="23" customWidth="1"/>
    <col min="7676" max="7676" width="12.109375" style="23" customWidth="1"/>
    <col min="7677" max="7677" width="12.33203125" style="23" customWidth="1"/>
    <col min="7678" max="7925" width="9" style="23"/>
    <col min="7926" max="7926" width="7.6640625" style="23" customWidth="1"/>
    <col min="7927" max="7927" width="12.5546875" style="23" customWidth="1"/>
    <col min="7928" max="7928" width="41.44140625" style="23" customWidth="1"/>
    <col min="7929" max="7929" width="13.6640625" style="23" customWidth="1"/>
    <col min="7930" max="7930" width="13.5546875" style="23" customWidth="1"/>
    <col min="7931" max="7931" width="13" style="23" customWidth="1"/>
    <col min="7932" max="7932" width="12.109375" style="23" customWidth="1"/>
    <col min="7933" max="7933" width="12.33203125" style="23" customWidth="1"/>
    <col min="7934" max="8181" width="9" style="23"/>
    <col min="8182" max="8182" width="7.6640625" style="23" customWidth="1"/>
    <col min="8183" max="8183" width="12.5546875" style="23" customWidth="1"/>
    <col min="8184" max="8184" width="41.44140625" style="23" customWidth="1"/>
    <col min="8185" max="8185" width="13.6640625" style="23" customWidth="1"/>
    <col min="8186" max="8186" width="13.5546875" style="23" customWidth="1"/>
    <col min="8187" max="8187" width="13" style="23" customWidth="1"/>
    <col min="8188" max="8188" width="12.109375" style="23" customWidth="1"/>
    <col min="8189" max="8189" width="12.33203125" style="23" customWidth="1"/>
    <col min="8190" max="8437" width="9" style="23"/>
    <col min="8438" max="8438" width="7.6640625" style="23" customWidth="1"/>
    <col min="8439" max="8439" width="12.5546875" style="23" customWidth="1"/>
    <col min="8440" max="8440" width="41.44140625" style="23" customWidth="1"/>
    <col min="8441" max="8441" width="13.6640625" style="23" customWidth="1"/>
    <col min="8442" max="8442" width="13.5546875" style="23" customWidth="1"/>
    <col min="8443" max="8443" width="13" style="23" customWidth="1"/>
    <col min="8444" max="8444" width="12.109375" style="23" customWidth="1"/>
    <col min="8445" max="8445" width="12.33203125" style="23" customWidth="1"/>
    <col min="8446" max="8693" width="9" style="23"/>
    <col min="8694" max="8694" width="7.6640625" style="23" customWidth="1"/>
    <col min="8695" max="8695" width="12.5546875" style="23" customWidth="1"/>
    <col min="8696" max="8696" width="41.44140625" style="23" customWidth="1"/>
    <col min="8697" max="8697" width="13.6640625" style="23" customWidth="1"/>
    <col min="8698" max="8698" width="13.5546875" style="23" customWidth="1"/>
    <col min="8699" max="8699" width="13" style="23" customWidth="1"/>
    <col min="8700" max="8700" width="12.109375" style="23" customWidth="1"/>
    <col min="8701" max="8701" width="12.33203125" style="23" customWidth="1"/>
    <col min="8702" max="8949" width="9" style="23"/>
    <col min="8950" max="8950" width="7.6640625" style="23" customWidth="1"/>
    <col min="8951" max="8951" width="12.5546875" style="23" customWidth="1"/>
    <col min="8952" max="8952" width="41.44140625" style="23" customWidth="1"/>
    <col min="8953" max="8953" width="13.6640625" style="23" customWidth="1"/>
    <col min="8954" max="8954" width="13.5546875" style="23" customWidth="1"/>
    <col min="8955" max="8955" width="13" style="23" customWidth="1"/>
    <col min="8956" max="8956" width="12.109375" style="23" customWidth="1"/>
    <col min="8957" max="8957" width="12.33203125" style="23" customWidth="1"/>
    <col min="8958" max="9205" width="9" style="23"/>
    <col min="9206" max="9206" width="7.6640625" style="23" customWidth="1"/>
    <col min="9207" max="9207" width="12.5546875" style="23" customWidth="1"/>
    <col min="9208" max="9208" width="41.44140625" style="23" customWidth="1"/>
    <col min="9209" max="9209" width="13.6640625" style="23" customWidth="1"/>
    <col min="9210" max="9210" width="13.5546875" style="23" customWidth="1"/>
    <col min="9211" max="9211" width="13" style="23" customWidth="1"/>
    <col min="9212" max="9212" width="12.109375" style="23" customWidth="1"/>
    <col min="9213" max="9213" width="12.33203125" style="23" customWidth="1"/>
    <col min="9214" max="9461" width="9" style="23"/>
    <col min="9462" max="9462" width="7.6640625" style="23" customWidth="1"/>
    <col min="9463" max="9463" width="12.5546875" style="23" customWidth="1"/>
    <col min="9464" max="9464" width="41.44140625" style="23" customWidth="1"/>
    <col min="9465" max="9465" width="13.6640625" style="23" customWidth="1"/>
    <col min="9466" max="9466" width="13.5546875" style="23" customWidth="1"/>
    <col min="9467" max="9467" width="13" style="23" customWidth="1"/>
    <col min="9468" max="9468" width="12.109375" style="23" customWidth="1"/>
    <col min="9469" max="9469" width="12.33203125" style="23" customWidth="1"/>
    <col min="9470" max="9717" width="9" style="23"/>
    <col min="9718" max="9718" width="7.6640625" style="23" customWidth="1"/>
    <col min="9719" max="9719" width="12.5546875" style="23" customWidth="1"/>
    <col min="9720" max="9720" width="41.44140625" style="23" customWidth="1"/>
    <col min="9721" max="9721" width="13.6640625" style="23" customWidth="1"/>
    <col min="9722" max="9722" width="13.5546875" style="23" customWidth="1"/>
    <col min="9723" max="9723" width="13" style="23" customWidth="1"/>
    <col min="9724" max="9724" width="12.109375" style="23" customWidth="1"/>
    <col min="9725" max="9725" width="12.33203125" style="23" customWidth="1"/>
    <col min="9726" max="9973" width="9" style="23"/>
    <col min="9974" max="9974" width="7.6640625" style="23" customWidth="1"/>
    <col min="9975" max="9975" width="12.5546875" style="23" customWidth="1"/>
    <col min="9976" max="9976" width="41.44140625" style="23" customWidth="1"/>
    <col min="9977" max="9977" width="13.6640625" style="23" customWidth="1"/>
    <col min="9978" max="9978" width="13.5546875" style="23" customWidth="1"/>
    <col min="9979" max="9979" width="13" style="23" customWidth="1"/>
    <col min="9980" max="9980" width="12.109375" style="23" customWidth="1"/>
    <col min="9981" max="9981" width="12.33203125" style="23" customWidth="1"/>
    <col min="9982" max="10229" width="9" style="23"/>
    <col min="10230" max="10230" width="7.6640625" style="23" customWidth="1"/>
    <col min="10231" max="10231" width="12.5546875" style="23" customWidth="1"/>
    <col min="10232" max="10232" width="41.44140625" style="23" customWidth="1"/>
    <col min="10233" max="10233" width="13.6640625" style="23" customWidth="1"/>
    <col min="10234" max="10234" width="13.5546875" style="23" customWidth="1"/>
    <col min="10235" max="10235" width="13" style="23" customWidth="1"/>
    <col min="10236" max="10236" width="12.109375" style="23" customWidth="1"/>
    <col min="10237" max="10237" width="12.33203125" style="23" customWidth="1"/>
    <col min="10238" max="10485" width="9" style="23"/>
    <col min="10486" max="10486" width="7.6640625" style="23" customWidth="1"/>
    <col min="10487" max="10487" width="12.5546875" style="23" customWidth="1"/>
    <col min="10488" max="10488" width="41.44140625" style="23" customWidth="1"/>
    <col min="10489" max="10489" width="13.6640625" style="23" customWidth="1"/>
    <col min="10490" max="10490" width="13.5546875" style="23" customWidth="1"/>
    <col min="10491" max="10491" width="13" style="23" customWidth="1"/>
    <col min="10492" max="10492" width="12.109375" style="23" customWidth="1"/>
    <col min="10493" max="10493" width="12.33203125" style="23" customWidth="1"/>
    <col min="10494" max="10741" width="9" style="23"/>
    <col min="10742" max="10742" width="7.6640625" style="23" customWidth="1"/>
    <col min="10743" max="10743" width="12.5546875" style="23" customWidth="1"/>
    <col min="10744" max="10744" width="41.44140625" style="23" customWidth="1"/>
    <col min="10745" max="10745" width="13.6640625" style="23" customWidth="1"/>
    <col min="10746" max="10746" width="13.5546875" style="23" customWidth="1"/>
    <col min="10747" max="10747" width="13" style="23" customWidth="1"/>
    <col min="10748" max="10748" width="12.109375" style="23" customWidth="1"/>
    <col min="10749" max="10749" width="12.33203125" style="23" customWidth="1"/>
    <col min="10750" max="10997" width="9" style="23"/>
    <col min="10998" max="10998" width="7.6640625" style="23" customWidth="1"/>
    <col min="10999" max="10999" width="12.5546875" style="23" customWidth="1"/>
    <col min="11000" max="11000" width="41.44140625" style="23" customWidth="1"/>
    <col min="11001" max="11001" width="13.6640625" style="23" customWidth="1"/>
    <col min="11002" max="11002" width="13.5546875" style="23" customWidth="1"/>
    <col min="11003" max="11003" width="13" style="23" customWidth="1"/>
    <col min="11004" max="11004" width="12.109375" style="23" customWidth="1"/>
    <col min="11005" max="11005" width="12.33203125" style="23" customWidth="1"/>
    <col min="11006" max="11253" width="9" style="23"/>
    <col min="11254" max="11254" width="7.6640625" style="23" customWidth="1"/>
    <col min="11255" max="11255" width="12.5546875" style="23" customWidth="1"/>
    <col min="11256" max="11256" width="41.44140625" style="23" customWidth="1"/>
    <col min="11257" max="11257" width="13.6640625" style="23" customWidth="1"/>
    <col min="11258" max="11258" width="13.5546875" style="23" customWidth="1"/>
    <col min="11259" max="11259" width="13" style="23" customWidth="1"/>
    <col min="11260" max="11260" width="12.109375" style="23" customWidth="1"/>
    <col min="11261" max="11261" width="12.33203125" style="23" customWidth="1"/>
    <col min="11262" max="11509" width="9" style="23"/>
    <col min="11510" max="11510" width="7.6640625" style="23" customWidth="1"/>
    <col min="11511" max="11511" width="12.5546875" style="23" customWidth="1"/>
    <col min="11512" max="11512" width="41.44140625" style="23" customWidth="1"/>
    <col min="11513" max="11513" width="13.6640625" style="23" customWidth="1"/>
    <col min="11514" max="11514" width="13.5546875" style="23" customWidth="1"/>
    <col min="11515" max="11515" width="13" style="23" customWidth="1"/>
    <col min="11516" max="11516" width="12.109375" style="23" customWidth="1"/>
    <col min="11517" max="11517" width="12.33203125" style="23" customWidth="1"/>
    <col min="11518" max="11765" width="9" style="23"/>
    <col min="11766" max="11766" width="7.6640625" style="23" customWidth="1"/>
    <col min="11767" max="11767" width="12.5546875" style="23" customWidth="1"/>
    <col min="11768" max="11768" width="41.44140625" style="23" customWidth="1"/>
    <col min="11769" max="11769" width="13.6640625" style="23" customWidth="1"/>
    <col min="11770" max="11770" width="13.5546875" style="23" customWidth="1"/>
    <col min="11771" max="11771" width="13" style="23" customWidth="1"/>
    <col min="11772" max="11772" width="12.109375" style="23" customWidth="1"/>
    <col min="11773" max="11773" width="12.33203125" style="23" customWidth="1"/>
    <col min="11774" max="12021" width="9" style="23"/>
    <col min="12022" max="12022" width="7.6640625" style="23" customWidth="1"/>
    <col min="12023" max="12023" width="12.5546875" style="23" customWidth="1"/>
    <col min="12024" max="12024" width="41.44140625" style="23" customWidth="1"/>
    <col min="12025" max="12025" width="13.6640625" style="23" customWidth="1"/>
    <col min="12026" max="12026" width="13.5546875" style="23" customWidth="1"/>
    <col min="12027" max="12027" width="13" style="23" customWidth="1"/>
    <col min="12028" max="12028" width="12.109375" style="23" customWidth="1"/>
    <col min="12029" max="12029" width="12.33203125" style="23" customWidth="1"/>
    <col min="12030" max="12277" width="9" style="23"/>
    <col min="12278" max="12278" width="7.6640625" style="23" customWidth="1"/>
    <col min="12279" max="12279" width="12.5546875" style="23" customWidth="1"/>
    <col min="12280" max="12280" width="41.44140625" style="23" customWidth="1"/>
    <col min="12281" max="12281" width="13.6640625" style="23" customWidth="1"/>
    <col min="12282" max="12282" width="13.5546875" style="23" customWidth="1"/>
    <col min="12283" max="12283" width="13" style="23" customWidth="1"/>
    <col min="12284" max="12284" width="12.109375" style="23" customWidth="1"/>
    <col min="12285" max="12285" width="12.33203125" style="23" customWidth="1"/>
    <col min="12286" max="12533" width="9" style="23"/>
    <col min="12534" max="12534" width="7.6640625" style="23" customWidth="1"/>
    <col min="12535" max="12535" width="12.5546875" style="23" customWidth="1"/>
    <col min="12536" max="12536" width="41.44140625" style="23" customWidth="1"/>
    <col min="12537" max="12537" width="13.6640625" style="23" customWidth="1"/>
    <col min="12538" max="12538" width="13.5546875" style="23" customWidth="1"/>
    <col min="12539" max="12539" width="13" style="23" customWidth="1"/>
    <col min="12540" max="12540" width="12.109375" style="23" customWidth="1"/>
    <col min="12541" max="12541" width="12.33203125" style="23" customWidth="1"/>
    <col min="12542" max="12789" width="9" style="23"/>
    <col min="12790" max="12790" width="7.6640625" style="23" customWidth="1"/>
    <col min="12791" max="12791" width="12.5546875" style="23" customWidth="1"/>
    <col min="12792" max="12792" width="41.44140625" style="23" customWidth="1"/>
    <col min="12793" max="12793" width="13.6640625" style="23" customWidth="1"/>
    <col min="12794" max="12794" width="13.5546875" style="23" customWidth="1"/>
    <col min="12795" max="12795" width="13" style="23" customWidth="1"/>
    <col min="12796" max="12796" width="12.109375" style="23" customWidth="1"/>
    <col min="12797" max="12797" width="12.33203125" style="23" customWidth="1"/>
    <col min="12798" max="13045" width="9" style="23"/>
    <col min="13046" max="13046" width="7.6640625" style="23" customWidth="1"/>
    <col min="13047" max="13047" width="12.5546875" style="23" customWidth="1"/>
    <col min="13048" max="13048" width="41.44140625" style="23" customWidth="1"/>
    <col min="13049" max="13049" width="13.6640625" style="23" customWidth="1"/>
    <col min="13050" max="13050" width="13.5546875" style="23" customWidth="1"/>
    <col min="13051" max="13051" width="13" style="23" customWidth="1"/>
    <col min="13052" max="13052" width="12.109375" style="23" customWidth="1"/>
    <col min="13053" max="13053" width="12.33203125" style="23" customWidth="1"/>
    <col min="13054" max="13301" width="9" style="23"/>
    <col min="13302" max="13302" width="7.6640625" style="23" customWidth="1"/>
    <col min="13303" max="13303" width="12.5546875" style="23" customWidth="1"/>
    <col min="13304" max="13304" width="41.44140625" style="23" customWidth="1"/>
    <col min="13305" max="13305" width="13.6640625" style="23" customWidth="1"/>
    <col min="13306" max="13306" width="13.5546875" style="23" customWidth="1"/>
    <col min="13307" max="13307" width="13" style="23" customWidth="1"/>
    <col min="13308" max="13308" width="12.109375" style="23" customWidth="1"/>
    <col min="13309" max="13309" width="12.33203125" style="23" customWidth="1"/>
    <col min="13310" max="13557" width="9" style="23"/>
    <col min="13558" max="13558" width="7.6640625" style="23" customWidth="1"/>
    <col min="13559" max="13559" width="12.5546875" style="23" customWidth="1"/>
    <col min="13560" max="13560" width="41.44140625" style="23" customWidth="1"/>
    <col min="13561" max="13561" width="13.6640625" style="23" customWidth="1"/>
    <col min="13562" max="13562" width="13.5546875" style="23" customWidth="1"/>
    <col min="13563" max="13563" width="13" style="23" customWidth="1"/>
    <col min="13564" max="13564" width="12.109375" style="23" customWidth="1"/>
    <col min="13565" max="13565" width="12.33203125" style="23" customWidth="1"/>
    <col min="13566" max="13813" width="9" style="23"/>
    <col min="13814" max="13814" width="7.6640625" style="23" customWidth="1"/>
    <col min="13815" max="13815" width="12.5546875" style="23" customWidth="1"/>
    <col min="13816" max="13816" width="41.44140625" style="23" customWidth="1"/>
    <col min="13817" max="13817" width="13.6640625" style="23" customWidth="1"/>
    <col min="13818" max="13818" width="13.5546875" style="23" customWidth="1"/>
    <col min="13819" max="13819" width="13" style="23" customWidth="1"/>
    <col min="13820" max="13820" width="12.109375" style="23" customWidth="1"/>
    <col min="13821" max="13821" width="12.33203125" style="23" customWidth="1"/>
    <col min="13822" max="14069" width="9" style="23"/>
    <col min="14070" max="14070" width="7.6640625" style="23" customWidth="1"/>
    <col min="14071" max="14071" width="12.5546875" style="23" customWidth="1"/>
    <col min="14072" max="14072" width="41.44140625" style="23" customWidth="1"/>
    <col min="14073" max="14073" width="13.6640625" style="23" customWidth="1"/>
    <col min="14074" max="14074" width="13.5546875" style="23" customWidth="1"/>
    <col min="14075" max="14075" width="13" style="23" customWidth="1"/>
    <col min="14076" max="14076" width="12.109375" style="23" customWidth="1"/>
    <col min="14077" max="14077" width="12.33203125" style="23" customWidth="1"/>
    <col min="14078" max="14325" width="9" style="23"/>
    <col min="14326" max="14326" width="7.6640625" style="23" customWidth="1"/>
    <col min="14327" max="14327" width="12.5546875" style="23" customWidth="1"/>
    <col min="14328" max="14328" width="41.44140625" style="23" customWidth="1"/>
    <col min="14329" max="14329" width="13.6640625" style="23" customWidth="1"/>
    <col min="14330" max="14330" width="13.5546875" style="23" customWidth="1"/>
    <col min="14331" max="14331" width="13" style="23" customWidth="1"/>
    <col min="14332" max="14332" width="12.109375" style="23" customWidth="1"/>
    <col min="14333" max="14333" width="12.33203125" style="23" customWidth="1"/>
    <col min="14334" max="14581" width="9" style="23"/>
    <col min="14582" max="14582" width="7.6640625" style="23" customWidth="1"/>
    <col min="14583" max="14583" width="12.5546875" style="23" customWidth="1"/>
    <col min="14584" max="14584" width="41.44140625" style="23" customWidth="1"/>
    <col min="14585" max="14585" width="13.6640625" style="23" customWidth="1"/>
    <col min="14586" max="14586" width="13.5546875" style="23" customWidth="1"/>
    <col min="14587" max="14587" width="13" style="23" customWidth="1"/>
    <col min="14588" max="14588" width="12.109375" style="23" customWidth="1"/>
    <col min="14589" max="14589" width="12.33203125" style="23" customWidth="1"/>
    <col min="14590" max="14837" width="9" style="23"/>
    <col min="14838" max="14838" width="7.6640625" style="23" customWidth="1"/>
    <col min="14839" max="14839" width="12.5546875" style="23" customWidth="1"/>
    <col min="14840" max="14840" width="41.44140625" style="23" customWidth="1"/>
    <col min="14841" max="14841" width="13.6640625" style="23" customWidth="1"/>
    <col min="14842" max="14842" width="13.5546875" style="23" customWidth="1"/>
    <col min="14843" max="14843" width="13" style="23" customWidth="1"/>
    <col min="14844" max="14844" width="12.109375" style="23" customWidth="1"/>
    <col min="14845" max="14845" width="12.33203125" style="23" customWidth="1"/>
    <col min="14846" max="15093" width="9" style="23"/>
    <col min="15094" max="15094" width="7.6640625" style="23" customWidth="1"/>
    <col min="15095" max="15095" width="12.5546875" style="23" customWidth="1"/>
    <col min="15096" max="15096" width="41.44140625" style="23" customWidth="1"/>
    <col min="15097" max="15097" width="13.6640625" style="23" customWidth="1"/>
    <col min="15098" max="15098" width="13.5546875" style="23" customWidth="1"/>
    <col min="15099" max="15099" width="13" style="23" customWidth="1"/>
    <col min="15100" max="15100" width="12.109375" style="23" customWidth="1"/>
    <col min="15101" max="15101" width="12.33203125" style="23" customWidth="1"/>
    <col min="15102" max="15349" width="9" style="23"/>
    <col min="15350" max="15350" width="7.6640625" style="23" customWidth="1"/>
    <col min="15351" max="15351" width="12.5546875" style="23" customWidth="1"/>
    <col min="15352" max="15352" width="41.44140625" style="23" customWidth="1"/>
    <col min="15353" max="15353" width="13.6640625" style="23" customWidth="1"/>
    <col min="15354" max="15354" width="13.5546875" style="23" customWidth="1"/>
    <col min="15355" max="15355" width="13" style="23" customWidth="1"/>
    <col min="15356" max="15356" width="12.109375" style="23" customWidth="1"/>
    <col min="15357" max="15357" width="12.33203125" style="23" customWidth="1"/>
    <col min="15358" max="15605" width="9" style="23"/>
    <col min="15606" max="15606" width="7.6640625" style="23" customWidth="1"/>
    <col min="15607" max="15607" width="12.5546875" style="23" customWidth="1"/>
    <col min="15608" max="15608" width="41.44140625" style="23" customWidth="1"/>
    <col min="15609" max="15609" width="13.6640625" style="23" customWidth="1"/>
    <col min="15610" max="15610" width="13.5546875" style="23" customWidth="1"/>
    <col min="15611" max="15611" width="13" style="23" customWidth="1"/>
    <col min="15612" max="15612" width="12.109375" style="23" customWidth="1"/>
    <col min="15613" max="15613" width="12.33203125" style="23" customWidth="1"/>
    <col min="15614" max="15861" width="9" style="23"/>
    <col min="15862" max="15862" width="7.6640625" style="23" customWidth="1"/>
    <col min="15863" max="15863" width="12.5546875" style="23" customWidth="1"/>
    <col min="15864" max="15864" width="41.44140625" style="23" customWidth="1"/>
    <col min="15865" max="15865" width="13.6640625" style="23" customWidth="1"/>
    <col min="15866" max="15866" width="13.5546875" style="23" customWidth="1"/>
    <col min="15867" max="15867" width="13" style="23" customWidth="1"/>
    <col min="15868" max="15868" width="12.109375" style="23" customWidth="1"/>
    <col min="15869" max="15869" width="12.33203125" style="23" customWidth="1"/>
    <col min="15870" max="16117" width="9" style="23"/>
    <col min="16118" max="16118" width="7.6640625" style="23" customWidth="1"/>
    <col min="16119" max="16119" width="12.5546875" style="23" customWidth="1"/>
    <col min="16120" max="16120" width="41.44140625" style="23" customWidth="1"/>
    <col min="16121" max="16121" width="13.6640625" style="23" customWidth="1"/>
    <col min="16122" max="16122" width="13.5546875" style="23" customWidth="1"/>
    <col min="16123" max="16123" width="13" style="23" customWidth="1"/>
    <col min="16124" max="16124" width="12.109375" style="23" customWidth="1"/>
    <col min="16125" max="16125" width="12.33203125" style="23" customWidth="1"/>
    <col min="16126" max="16384" width="9" style="23"/>
  </cols>
  <sheetData>
    <row r="1" spans="1:13" ht="17.399999999999999">
      <c r="A1" s="955" t="s">
        <v>139</v>
      </c>
      <c r="B1" s="955"/>
      <c r="C1" s="955"/>
      <c r="D1" s="955"/>
      <c r="E1" s="955"/>
      <c r="F1" s="955"/>
      <c r="G1" s="955"/>
      <c r="H1" s="955"/>
      <c r="I1" s="955"/>
      <c r="J1" s="955"/>
      <c r="K1" s="955"/>
      <c r="L1" s="955"/>
      <c r="M1" s="955"/>
    </row>
    <row r="2" spans="1:13" s="19" customFormat="1" ht="16.5" customHeight="1">
      <c r="A2" s="956" t="s">
        <v>269</v>
      </c>
      <c r="B2" s="956"/>
      <c r="C2" s="956"/>
      <c r="D2" s="956"/>
      <c r="E2" s="24"/>
      <c r="F2" s="24"/>
      <c r="G2" s="24"/>
      <c r="H2" s="24"/>
    </row>
    <row r="3" spans="1:13" s="19" customFormat="1" ht="16.5" customHeight="1">
      <c r="A3" s="817"/>
      <c r="B3" s="817"/>
      <c r="C3" s="817"/>
      <c r="D3" s="817"/>
      <c r="E3" s="24"/>
      <c r="F3" s="24"/>
      <c r="G3" s="24"/>
      <c r="H3" s="24"/>
    </row>
    <row r="4" spans="1:13" ht="17.399999999999999">
      <c r="A4" s="957" t="s">
        <v>298</v>
      </c>
      <c r="B4" s="957"/>
      <c r="C4" s="957"/>
      <c r="D4" s="957"/>
      <c r="E4" s="957"/>
      <c r="F4" s="957"/>
      <c r="G4" s="957"/>
      <c r="H4" s="957"/>
    </row>
    <row r="5" spans="1:13">
      <c r="C5" s="21"/>
      <c r="E5" s="21"/>
      <c r="F5" s="21"/>
      <c r="G5" s="21"/>
    </row>
    <row r="6" spans="1:13">
      <c r="D6" s="958" t="s">
        <v>25</v>
      </c>
      <c r="E6" s="958"/>
      <c r="F6" s="958"/>
      <c r="G6" s="25">
        <f>H22</f>
        <v>0</v>
      </c>
      <c r="H6" s="26" t="s">
        <v>2</v>
      </c>
    </row>
    <row r="7" spans="1:13">
      <c r="D7" s="27"/>
      <c r="E7" s="27"/>
      <c r="F7" s="27"/>
      <c r="G7" s="28"/>
      <c r="H7" s="29"/>
    </row>
    <row r="8" spans="1:13" ht="26.25" customHeight="1">
      <c r="A8" s="959" t="s">
        <v>26</v>
      </c>
      <c r="B8" s="960" t="s">
        <v>14</v>
      </c>
      <c r="C8" s="961" t="s">
        <v>27</v>
      </c>
      <c r="D8" s="962" t="s">
        <v>15</v>
      </c>
      <c r="E8" s="962"/>
      <c r="F8" s="962"/>
      <c r="G8" s="962"/>
      <c r="H8" s="962"/>
    </row>
    <row r="9" spans="1:13" ht="60">
      <c r="A9" s="959"/>
      <c r="B9" s="960"/>
      <c r="C9" s="961"/>
      <c r="D9" s="818" t="s">
        <v>17</v>
      </c>
      <c r="E9" s="818" t="s">
        <v>28</v>
      </c>
      <c r="F9" s="818" t="s">
        <v>19</v>
      </c>
      <c r="G9" s="818" t="s">
        <v>20</v>
      </c>
      <c r="H9" s="818" t="s">
        <v>16</v>
      </c>
    </row>
    <row r="10" spans="1:13">
      <c r="A10" s="30">
        <v>1</v>
      </c>
      <c r="B10" s="267">
        <v>2</v>
      </c>
      <c r="C10" s="32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</row>
    <row r="11" spans="1:13" ht="28.95" customHeight="1">
      <c r="A11" s="819">
        <v>1</v>
      </c>
      <c r="B11" s="820" t="s">
        <v>319</v>
      </c>
      <c r="C11" s="33" t="s">
        <v>29</v>
      </c>
      <c r="D11" s="34">
        <f>'5-1-სამ-ირაო'!L193</f>
        <v>0</v>
      </c>
      <c r="E11" s="35"/>
      <c r="F11" s="35"/>
      <c r="G11" s="35"/>
      <c r="H11" s="35">
        <f>G11+F11+E11+D11</f>
        <v>0</v>
      </c>
    </row>
    <row r="12" spans="1:13" ht="28.95" customHeight="1">
      <c r="A12" s="819">
        <v>2</v>
      </c>
      <c r="B12" s="820" t="s">
        <v>320</v>
      </c>
      <c r="C12" s="33" t="s">
        <v>268</v>
      </c>
      <c r="D12" s="35">
        <f>'5-2-წკ '!L75</f>
        <v>0</v>
      </c>
      <c r="E12" s="35"/>
      <c r="F12" s="35"/>
      <c r="G12" s="35"/>
      <c r="H12" s="35">
        <f>G12+F12+E12+D12</f>
        <v>0</v>
      </c>
    </row>
    <row r="13" spans="1:13" ht="28.95" customHeight="1">
      <c r="A13" s="819">
        <v>3</v>
      </c>
      <c r="B13" s="820" t="s">
        <v>321</v>
      </c>
      <c r="C13" s="33" t="s">
        <v>30</v>
      </c>
      <c r="D13" s="35">
        <f>'5-3 ელ '!L81</f>
        <v>0</v>
      </c>
      <c r="E13" s="35">
        <f>'5-3 ელ '!L82</f>
        <v>0</v>
      </c>
      <c r="F13" s="35"/>
      <c r="G13" s="35"/>
      <c r="H13" s="834">
        <f t="shared" ref="H13:H15" si="0">G13+F13+E13+D13</f>
        <v>0</v>
      </c>
    </row>
    <row r="14" spans="1:13" ht="28.95" customHeight="1">
      <c r="A14" s="819">
        <v>4</v>
      </c>
      <c r="B14" s="820" t="s">
        <v>322</v>
      </c>
      <c r="C14" s="75" t="s">
        <v>31</v>
      </c>
      <c r="D14" s="35">
        <f>'5-4-ვკ  '!L57</f>
        <v>0</v>
      </c>
      <c r="E14" s="35"/>
      <c r="F14" s="35"/>
      <c r="G14" s="35"/>
      <c r="H14" s="35">
        <f t="shared" si="0"/>
        <v>0</v>
      </c>
    </row>
    <row r="15" spans="1:13" ht="28.95" customHeight="1">
      <c r="A15" s="819">
        <v>5</v>
      </c>
      <c r="B15" s="820" t="s">
        <v>323</v>
      </c>
      <c r="C15" s="851" t="s">
        <v>272</v>
      </c>
      <c r="D15" s="852">
        <f>'5-5-ეზო-ირაო '!L131</f>
        <v>0</v>
      </c>
      <c r="E15" s="852"/>
      <c r="F15" s="852"/>
      <c r="G15" s="852"/>
      <c r="H15" s="35">
        <f t="shared" si="0"/>
        <v>0</v>
      </c>
    </row>
    <row r="16" spans="1:13" s="20" customFormat="1" ht="25.95" customHeight="1">
      <c r="A16" s="850">
        <v>6</v>
      </c>
      <c r="B16" s="845" t="s">
        <v>324</v>
      </c>
      <c r="C16" s="76" t="s">
        <v>21</v>
      </c>
      <c r="D16" s="77">
        <f>SUM(D11:D15)</f>
        <v>0</v>
      </c>
      <c r="E16" s="77">
        <f>SUM(E11:E15)</f>
        <v>0</v>
      </c>
      <c r="F16" s="77">
        <f>SUM(F11:F15)</f>
        <v>0</v>
      </c>
      <c r="G16" s="77"/>
      <c r="H16" s="77">
        <f>SUM(H11:H15)</f>
        <v>0</v>
      </c>
    </row>
    <row r="17" spans="1:8" s="78" customFormat="1" ht="31.8" customHeight="1">
      <c r="A17" s="98"/>
      <c r="B17" s="103"/>
      <c r="C17" s="864" t="s">
        <v>293</v>
      </c>
      <c r="D17" s="101"/>
      <c r="E17" s="101"/>
      <c r="F17" s="101"/>
      <c r="G17" s="101"/>
      <c r="H17" s="101">
        <f>H16*0.015</f>
        <v>0</v>
      </c>
    </row>
    <row r="18" spans="1:8" s="20" customFormat="1" ht="23.4" customHeight="1">
      <c r="A18" s="13"/>
      <c r="B18" s="268"/>
      <c r="C18" s="76" t="s">
        <v>21</v>
      </c>
      <c r="D18" s="77"/>
      <c r="E18" s="77"/>
      <c r="F18" s="77"/>
      <c r="G18" s="77"/>
      <c r="H18" s="77">
        <f>SUM(H16:H17)</f>
        <v>0</v>
      </c>
    </row>
    <row r="19" spans="1:8" s="79" customFormat="1" ht="23.4" customHeight="1">
      <c r="A19" s="842">
        <v>7</v>
      </c>
      <c r="B19" s="103"/>
      <c r="C19" s="104" t="s">
        <v>23</v>
      </c>
      <c r="D19" s="99"/>
      <c r="E19" s="99"/>
      <c r="F19" s="99"/>
      <c r="G19" s="99"/>
      <c r="H19" s="99">
        <f>H18*0.05</f>
        <v>0</v>
      </c>
    </row>
    <row r="20" spans="1:8" s="20" customFormat="1" ht="23.4" customHeight="1">
      <c r="A20" s="13"/>
      <c r="B20" s="268"/>
      <c r="C20" s="76" t="s">
        <v>21</v>
      </c>
      <c r="D20" s="77"/>
      <c r="E20" s="77"/>
      <c r="F20" s="77"/>
      <c r="G20" s="77"/>
      <c r="H20" s="77">
        <f>SUM(H18:H19)</f>
        <v>0</v>
      </c>
    </row>
    <row r="21" spans="1:8" s="79" customFormat="1" ht="23.4" customHeight="1">
      <c r="A21" s="842">
        <v>8</v>
      </c>
      <c r="B21" s="842"/>
      <c r="C21" s="104" t="s">
        <v>24</v>
      </c>
      <c r="D21" s="99"/>
      <c r="E21" s="99"/>
      <c r="F21" s="99"/>
      <c r="G21" s="99">
        <f>H20*0.18</f>
        <v>0</v>
      </c>
      <c r="H21" s="99">
        <f>G21</f>
        <v>0</v>
      </c>
    </row>
    <row r="22" spans="1:8" s="79" customFormat="1" ht="23.4" customHeight="1">
      <c r="A22" s="842"/>
      <c r="B22" s="842"/>
      <c r="C22" s="102" t="s">
        <v>22</v>
      </c>
      <c r="D22" s="100"/>
      <c r="E22" s="100"/>
      <c r="F22" s="100"/>
      <c r="G22" s="100">
        <f>G21+G20</f>
        <v>0</v>
      </c>
      <c r="H22" s="100">
        <f>H21+H20</f>
        <v>0</v>
      </c>
    </row>
    <row r="44" ht="28.95" customHeight="1"/>
    <row r="75" ht="32.4" customHeight="1"/>
    <row r="170" ht="36.6" customHeight="1"/>
    <row r="177" ht="42.6" customHeight="1"/>
    <row r="184" ht="39.6" customHeight="1"/>
    <row r="475" spans="3:3" ht="409.6">
      <c r="C475" s="22" t="s">
        <v>137</v>
      </c>
    </row>
  </sheetData>
  <mergeCells count="8">
    <mergeCell ref="A1:M1"/>
    <mergeCell ref="A2:D2"/>
    <mergeCell ref="A4:H4"/>
    <mergeCell ref="D6:F6"/>
    <mergeCell ref="A8:A9"/>
    <mergeCell ref="B8:B9"/>
    <mergeCell ref="C8:C9"/>
    <mergeCell ref="D8:H8"/>
  </mergeCells>
  <printOptions horizontalCentered="1"/>
  <pageMargins left="0.118110236220472" right="0.118110236220472" top="0.31299212599999998" bottom="0.24803149599999999" header="0.66929133858267698" footer="0.31496062992126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3" tint="0.59999389629810485"/>
  </sheetPr>
  <dimension ref="A1:Q223"/>
  <sheetViews>
    <sheetView zoomScale="103" zoomScaleNormal="103" zoomScaleSheetLayoutView="100" workbookViewId="0">
      <pane xSplit="15996" topLeftCell="N1"/>
      <selection activeCell="K127" sqref="K127"/>
      <selection pane="topRight" activeCell="M959" sqref="M959"/>
    </sheetView>
  </sheetViews>
  <sheetFormatPr defaultColWidth="9.109375" defaultRowHeight="15"/>
  <cols>
    <col min="1" max="1" width="5" style="61" customWidth="1"/>
    <col min="2" max="2" width="35.44140625" style="17" customWidth="1"/>
    <col min="3" max="3" width="8.44140625" style="50" customWidth="1"/>
    <col min="4" max="4" width="8.5546875" style="171" customWidth="1"/>
    <col min="5" max="5" width="8.6640625" style="171" customWidth="1"/>
    <col min="6" max="6" width="8.88671875" style="172" customWidth="1"/>
    <col min="7" max="7" width="9.109375" style="172" customWidth="1"/>
    <col min="8" max="8" width="7.33203125" style="172" customWidth="1"/>
    <col min="9" max="9" width="9.33203125" style="172" customWidth="1"/>
    <col min="10" max="10" width="7.88671875" style="236" customWidth="1"/>
    <col min="11" max="11" width="9" style="172" customWidth="1"/>
    <col min="12" max="12" width="10.44140625" style="172" customWidth="1"/>
    <col min="13" max="16384" width="9.109375" style="228"/>
  </cols>
  <sheetData>
    <row r="1" spans="1:15">
      <c r="A1" s="61" t="s">
        <v>150</v>
      </c>
    </row>
    <row r="2" spans="1:15" s="326" customFormat="1" ht="28.5" customHeight="1">
      <c r="A2" s="105"/>
      <c r="B2" s="963" t="s">
        <v>318</v>
      </c>
      <c r="C2" s="963"/>
      <c r="D2" s="964"/>
      <c r="E2" s="964"/>
      <c r="F2" s="964"/>
      <c r="G2" s="964"/>
      <c r="H2" s="964"/>
      <c r="I2" s="964"/>
      <c r="J2" s="965"/>
      <c r="K2" s="106"/>
      <c r="L2" s="106"/>
    </row>
    <row r="3" spans="1:15" s="326" customFormat="1">
      <c r="A3" s="105"/>
      <c r="B3" s="966" t="s">
        <v>29</v>
      </c>
      <c r="C3" s="966"/>
      <c r="D3" s="967"/>
      <c r="E3" s="967"/>
      <c r="F3" s="967"/>
      <c r="G3" s="967"/>
      <c r="H3" s="967"/>
      <c r="I3" s="967"/>
      <c r="J3" s="236"/>
      <c r="K3" s="106"/>
      <c r="L3" s="106"/>
    </row>
    <row r="4" spans="1:15" s="249" customFormat="1" ht="15" customHeight="1">
      <c r="A4" s="105"/>
      <c r="B4" s="46"/>
      <c r="C4" s="64"/>
      <c r="D4" s="106"/>
      <c r="E4" s="106"/>
      <c r="F4" s="106"/>
      <c r="G4" s="106"/>
      <c r="H4" s="106"/>
      <c r="I4" s="106"/>
      <c r="J4" s="246"/>
      <c r="K4" s="106"/>
      <c r="L4" s="106"/>
    </row>
    <row r="5" spans="1:15" s="226" customFormat="1" ht="31.5" customHeight="1">
      <c r="A5" s="970" t="s">
        <v>13</v>
      </c>
      <c r="B5" s="970" t="s">
        <v>27</v>
      </c>
      <c r="C5" s="970" t="s">
        <v>136</v>
      </c>
      <c r="D5" s="971" t="s">
        <v>33</v>
      </c>
      <c r="E5" s="972"/>
      <c r="F5" s="968" t="s">
        <v>34</v>
      </c>
      <c r="G5" s="968"/>
      <c r="H5" s="968" t="s">
        <v>35</v>
      </c>
      <c r="I5" s="968"/>
      <c r="J5" s="969" t="s">
        <v>36</v>
      </c>
      <c r="K5" s="968"/>
      <c r="L5" s="973" t="s">
        <v>37</v>
      </c>
    </row>
    <row r="6" spans="1:15" s="226" customFormat="1" ht="38.4" customHeight="1">
      <c r="A6" s="970"/>
      <c r="B6" s="970"/>
      <c r="C6" s="970"/>
      <c r="D6" s="322" t="s">
        <v>38</v>
      </c>
      <c r="E6" s="322" t="s">
        <v>85</v>
      </c>
      <c r="F6" s="322" t="s">
        <v>39</v>
      </c>
      <c r="G6" s="322" t="s">
        <v>40</v>
      </c>
      <c r="H6" s="322" t="s">
        <v>39</v>
      </c>
      <c r="I6" s="322" t="s">
        <v>40</v>
      </c>
      <c r="J6" s="323" t="s">
        <v>39</v>
      </c>
      <c r="K6" s="322" t="s">
        <v>40</v>
      </c>
      <c r="L6" s="974"/>
    </row>
    <row r="7" spans="1:15" s="226" customFormat="1" ht="21" customHeight="1">
      <c r="A7" s="107">
        <v>1</v>
      </c>
      <c r="B7" s="107">
        <v>2</v>
      </c>
      <c r="C7" s="108">
        <v>3</v>
      </c>
      <c r="D7" s="109">
        <v>4</v>
      </c>
      <c r="E7" s="109">
        <v>5</v>
      </c>
      <c r="F7" s="109">
        <v>6</v>
      </c>
      <c r="G7" s="109">
        <v>7</v>
      </c>
      <c r="H7" s="109">
        <v>8</v>
      </c>
      <c r="I7" s="109">
        <v>9</v>
      </c>
      <c r="J7" s="993">
        <v>10</v>
      </c>
      <c r="K7" s="109">
        <v>11</v>
      </c>
      <c r="L7" s="109">
        <v>12</v>
      </c>
    </row>
    <row r="8" spans="1:15">
      <c r="A8" s="108"/>
      <c r="B8" s="384" t="s">
        <v>155</v>
      </c>
      <c r="C8" s="321"/>
      <c r="D8" s="111"/>
      <c r="E8" s="111"/>
      <c r="F8" s="111"/>
      <c r="G8" s="112"/>
      <c r="H8" s="111"/>
      <c r="I8" s="111"/>
      <c r="J8" s="111"/>
      <c r="K8" s="111"/>
      <c r="L8" s="111"/>
    </row>
    <row r="9" spans="1:15">
      <c r="A9" s="337"/>
      <c r="B9" s="394" t="s">
        <v>146</v>
      </c>
      <c r="C9" s="327"/>
      <c r="D9" s="395"/>
      <c r="E9" s="395"/>
      <c r="F9" s="395"/>
      <c r="G9" s="396"/>
      <c r="H9" s="395"/>
      <c r="I9" s="395"/>
      <c r="J9" s="395"/>
      <c r="K9" s="395"/>
      <c r="L9" s="395"/>
    </row>
    <row r="10" spans="1:15" s="181" customFormat="1" ht="38.4" customHeight="1">
      <c r="A10" s="278">
        <v>1</v>
      </c>
      <c r="B10" s="279" t="s">
        <v>233</v>
      </c>
      <c r="C10" s="280" t="s">
        <v>130</v>
      </c>
      <c r="D10" s="281"/>
      <c r="E10" s="282">
        <f>2.02*1.12</f>
        <v>2.2624000000000004</v>
      </c>
      <c r="F10" s="281"/>
      <c r="G10" s="282"/>
      <c r="H10" s="281"/>
      <c r="I10" s="281"/>
      <c r="J10" s="281"/>
      <c r="K10" s="281"/>
      <c r="L10" s="281"/>
    </row>
    <row r="11" spans="1:15" s="181" customFormat="1">
      <c r="A11" s="321"/>
      <c r="B11" s="113" t="s">
        <v>42</v>
      </c>
      <c r="C11" s="321" t="s">
        <v>43</v>
      </c>
      <c r="D11" s="115">
        <f>0.6*2.72</f>
        <v>1.6320000000000001</v>
      </c>
      <c r="E11" s="116">
        <f>D11*E10</f>
        <v>3.6922368000000008</v>
      </c>
      <c r="F11" s="117"/>
      <c r="G11" s="566"/>
      <c r="H11" s="117"/>
      <c r="I11" s="69">
        <f>H11*E11</f>
        <v>0</v>
      </c>
      <c r="J11" s="117"/>
      <c r="K11" s="117"/>
      <c r="L11" s="69">
        <f>K11+I11+G11</f>
        <v>0</v>
      </c>
      <c r="M11" s="250"/>
    </row>
    <row r="12" spans="1:15" s="181" customFormat="1" ht="38.4" customHeight="1">
      <c r="A12" s="278">
        <v>2</v>
      </c>
      <c r="B12" s="279" t="s">
        <v>234</v>
      </c>
      <c r="C12" s="280" t="s">
        <v>130</v>
      </c>
      <c r="D12" s="281"/>
      <c r="E12" s="282">
        <f>0.84*2</f>
        <v>1.68</v>
      </c>
      <c r="F12" s="281"/>
      <c r="G12" s="282"/>
      <c r="H12" s="281"/>
      <c r="I12" s="281"/>
      <c r="J12" s="281"/>
      <c r="K12" s="281"/>
      <c r="L12" s="281"/>
    </row>
    <row r="13" spans="1:15" s="181" customFormat="1">
      <c r="A13" s="321"/>
      <c r="B13" s="113" t="s">
        <v>42</v>
      </c>
      <c r="C13" s="565" t="s">
        <v>43</v>
      </c>
      <c r="D13" s="115">
        <f>0.6*2.72</f>
        <v>1.6320000000000001</v>
      </c>
      <c r="E13" s="116">
        <f>D13*E12</f>
        <v>2.7417600000000002</v>
      </c>
      <c r="F13" s="117"/>
      <c r="G13" s="566"/>
      <c r="H13" s="117"/>
      <c r="I13" s="69">
        <f>H13*E13</f>
        <v>0</v>
      </c>
      <c r="J13" s="117"/>
      <c r="K13" s="117"/>
      <c r="L13" s="69">
        <f>K13+I13+G13</f>
        <v>0</v>
      </c>
      <c r="M13" s="250"/>
    </row>
    <row r="14" spans="1:15" s="180" customFormat="1" ht="30">
      <c r="A14" s="280">
        <v>3</v>
      </c>
      <c r="B14" s="283" t="s">
        <v>235</v>
      </c>
      <c r="C14" s="280" t="s">
        <v>130</v>
      </c>
      <c r="D14" s="284"/>
      <c r="E14" s="285">
        <f>0.76*2.1</f>
        <v>1.5960000000000001</v>
      </c>
      <c r="F14" s="286"/>
      <c r="G14" s="287"/>
      <c r="H14" s="286"/>
      <c r="I14" s="287"/>
      <c r="J14" s="286"/>
      <c r="K14" s="287"/>
      <c r="L14" s="287"/>
      <c r="M14" s="288"/>
    </row>
    <row r="15" spans="1:15" s="181" customFormat="1">
      <c r="A15" s="321"/>
      <c r="B15" s="113" t="s">
        <v>42</v>
      </c>
      <c r="C15" s="565" t="s">
        <v>43</v>
      </c>
      <c r="D15" s="115">
        <v>0.88700000000000001</v>
      </c>
      <c r="E15" s="116">
        <f>D15*E14</f>
        <v>1.4156520000000001</v>
      </c>
      <c r="F15" s="117"/>
      <c r="G15" s="566"/>
      <c r="H15" s="117"/>
      <c r="I15" s="69">
        <f>H15*E15</f>
        <v>0</v>
      </c>
      <c r="J15" s="117"/>
      <c r="K15" s="117"/>
      <c r="L15" s="69">
        <f>K15+I15+G15</f>
        <v>0</v>
      </c>
      <c r="M15" s="250"/>
    </row>
    <row r="16" spans="1:15" s="6" customFormat="1" ht="16.2">
      <c r="A16" s="565"/>
      <c r="B16" s="113" t="s">
        <v>49</v>
      </c>
      <c r="C16" s="565" t="s">
        <v>2</v>
      </c>
      <c r="D16" s="566">
        <v>9.8400000000000001E-2</v>
      </c>
      <c r="E16" s="117">
        <f>D16*E14</f>
        <v>0.1570464</v>
      </c>
      <c r="F16" s="117"/>
      <c r="G16" s="69"/>
      <c r="H16" s="117"/>
      <c r="I16" s="69"/>
      <c r="J16" s="117"/>
      <c r="K16" s="69">
        <f>J16*E16</f>
        <v>0</v>
      </c>
      <c r="L16" s="120">
        <f>K16+I16+G16</f>
        <v>0</v>
      </c>
      <c r="M16" s="250"/>
      <c r="N16" s="223"/>
      <c r="O16" s="223"/>
    </row>
    <row r="17" spans="1:15" s="181" customFormat="1" ht="44.4" customHeight="1">
      <c r="A17" s="278">
        <v>4</v>
      </c>
      <c r="B17" s="279" t="s">
        <v>263</v>
      </c>
      <c r="C17" s="280" t="s">
        <v>128</v>
      </c>
      <c r="D17" s="281"/>
      <c r="E17" s="282">
        <f>1.54*0.16</f>
        <v>0.24640000000000001</v>
      </c>
      <c r="F17" s="281"/>
      <c r="G17" s="282"/>
      <c r="H17" s="281"/>
      <c r="I17" s="281"/>
      <c r="J17" s="281"/>
      <c r="K17" s="281"/>
      <c r="L17" s="281"/>
    </row>
    <row r="18" spans="1:15" s="181" customFormat="1">
      <c r="A18" s="321"/>
      <c r="B18" s="113" t="s">
        <v>42</v>
      </c>
      <c r="C18" s="565" t="s">
        <v>43</v>
      </c>
      <c r="D18" s="115">
        <v>8.89</v>
      </c>
      <c r="E18" s="116">
        <f>D18*E17</f>
        <v>2.190496</v>
      </c>
      <c r="F18" s="117"/>
      <c r="G18" s="566"/>
      <c r="H18" s="117"/>
      <c r="I18" s="69">
        <f>H18*E18</f>
        <v>0</v>
      </c>
      <c r="J18" s="117"/>
      <c r="K18" s="117"/>
      <c r="L18" s="69">
        <f>K18+I18+G18</f>
        <v>0</v>
      </c>
      <c r="M18" s="250"/>
    </row>
    <row r="19" spans="1:15" s="6" customFormat="1" ht="16.2">
      <c r="A19" s="565"/>
      <c r="B19" s="113" t="s">
        <v>49</v>
      </c>
      <c r="C19" s="565" t="s">
        <v>2</v>
      </c>
      <c r="D19" s="566">
        <v>2.61</v>
      </c>
      <c r="E19" s="117">
        <f>D19*E17</f>
        <v>0.64310400000000001</v>
      </c>
      <c r="F19" s="117"/>
      <c r="G19" s="69"/>
      <c r="H19" s="117"/>
      <c r="I19" s="69"/>
      <c r="J19" s="117"/>
      <c r="K19" s="69">
        <f>J19*E19</f>
        <v>0</v>
      </c>
      <c r="L19" s="120">
        <f>K19+I19+G19</f>
        <v>0</v>
      </c>
      <c r="M19" s="250"/>
      <c r="N19" s="223"/>
      <c r="O19" s="223"/>
    </row>
    <row r="20" spans="1:15" s="251" customFormat="1" ht="30">
      <c r="A20" s="270">
        <v>5</v>
      </c>
      <c r="B20" s="289" t="s">
        <v>236</v>
      </c>
      <c r="C20" s="280" t="s">
        <v>130</v>
      </c>
      <c r="D20" s="270"/>
      <c r="E20" s="286">
        <v>14</v>
      </c>
      <c r="F20" s="286"/>
      <c r="G20" s="287"/>
      <c r="H20" s="286"/>
      <c r="I20" s="287"/>
      <c r="J20" s="286"/>
      <c r="K20" s="287"/>
      <c r="L20" s="287"/>
      <c r="M20" s="250"/>
    </row>
    <row r="21" spans="1:15" s="181" customFormat="1">
      <c r="A21" s="321"/>
      <c r="B21" s="113" t="s">
        <v>42</v>
      </c>
      <c r="C21" s="565" t="s">
        <v>43</v>
      </c>
      <c r="D21" s="115">
        <v>0.56000000000000005</v>
      </c>
      <c r="E21" s="116">
        <f>D21*E20</f>
        <v>7.8400000000000007</v>
      </c>
      <c r="F21" s="117"/>
      <c r="G21" s="566"/>
      <c r="H21" s="117"/>
      <c r="I21" s="69">
        <f>H21*E21</f>
        <v>0</v>
      </c>
      <c r="J21" s="117"/>
      <c r="K21" s="117"/>
      <c r="L21" s="69">
        <f>K21+I21+G21</f>
        <v>0</v>
      </c>
      <c r="M21" s="250"/>
    </row>
    <row r="22" spans="1:15" s="251" customFormat="1" ht="30">
      <c r="A22" s="270">
        <v>6</v>
      </c>
      <c r="B22" s="289" t="s">
        <v>151</v>
      </c>
      <c r="C22" s="280" t="s">
        <v>130</v>
      </c>
      <c r="D22" s="270"/>
      <c r="E22" s="286">
        <v>32</v>
      </c>
      <c r="F22" s="286"/>
      <c r="G22" s="287"/>
      <c r="H22" s="286"/>
      <c r="I22" s="287"/>
      <c r="J22" s="286"/>
      <c r="K22" s="287"/>
      <c r="L22" s="287"/>
      <c r="M22" s="250"/>
    </row>
    <row r="23" spans="1:15" s="181" customFormat="1">
      <c r="A23" s="321"/>
      <c r="B23" s="113" t="s">
        <v>42</v>
      </c>
      <c r="C23" s="565" t="s">
        <v>43</v>
      </c>
      <c r="D23" s="115">
        <v>0.186</v>
      </c>
      <c r="E23" s="116">
        <f>D23*E22</f>
        <v>5.952</v>
      </c>
      <c r="F23" s="117"/>
      <c r="G23" s="566"/>
      <c r="H23" s="117"/>
      <c r="I23" s="69">
        <f>H23*E23</f>
        <v>0</v>
      </c>
      <c r="J23" s="117"/>
      <c r="K23" s="117"/>
      <c r="L23" s="69">
        <f>K23+I23+G23</f>
        <v>0</v>
      </c>
      <c r="M23" s="250"/>
    </row>
    <row r="24" spans="1:15" s="6" customFormat="1" ht="16.2">
      <c r="A24" s="565"/>
      <c r="B24" s="113" t="s">
        <v>49</v>
      </c>
      <c r="C24" s="565" t="s">
        <v>2</v>
      </c>
      <c r="D24" s="566">
        <v>1.6000000000000001E-3</v>
      </c>
      <c r="E24" s="117">
        <f>D24*E22</f>
        <v>5.1200000000000002E-2</v>
      </c>
      <c r="F24" s="117"/>
      <c r="G24" s="69"/>
      <c r="H24" s="117"/>
      <c r="I24" s="69"/>
      <c r="J24" s="117"/>
      <c r="K24" s="69">
        <f>J24*E24</f>
        <v>0</v>
      </c>
      <c r="L24" s="120">
        <f>K24+I24+G24</f>
        <v>0</v>
      </c>
      <c r="M24" s="250"/>
      <c r="N24" s="223"/>
      <c r="O24" s="223"/>
    </row>
    <row r="25" spans="1:15" s="181" customFormat="1" ht="30">
      <c r="A25" s="389">
        <v>7</v>
      </c>
      <c r="B25" s="289" t="s">
        <v>152</v>
      </c>
      <c r="C25" s="280" t="s">
        <v>130</v>
      </c>
      <c r="D25" s="390"/>
      <c r="E25" s="468">
        <v>11</v>
      </c>
      <c r="F25" s="391"/>
      <c r="G25" s="392"/>
      <c r="H25" s="391"/>
      <c r="I25" s="331"/>
      <c r="J25" s="391"/>
      <c r="K25" s="391"/>
      <c r="L25" s="331"/>
      <c r="M25" s="250"/>
    </row>
    <row r="26" spans="1:15" s="181" customFormat="1">
      <c r="A26" s="565"/>
      <c r="B26" s="113" t="s">
        <v>42</v>
      </c>
      <c r="C26" s="565" t="s">
        <v>43</v>
      </c>
      <c r="D26" s="115">
        <v>0.186</v>
      </c>
      <c r="E26" s="116">
        <f>D26*E25</f>
        <v>2.0459999999999998</v>
      </c>
      <c r="F26" s="117"/>
      <c r="G26" s="566"/>
      <c r="H26" s="117"/>
      <c r="I26" s="69">
        <f>H26*E26</f>
        <v>0</v>
      </c>
      <c r="J26" s="117"/>
      <c r="K26" s="117"/>
      <c r="L26" s="69">
        <f>K26+I26+G26</f>
        <v>0</v>
      </c>
      <c r="M26" s="250"/>
    </row>
    <row r="27" spans="1:15" s="6" customFormat="1" ht="16.2">
      <c r="A27" s="565"/>
      <c r="B27" s="113" t="s">
        <v>49</v>
      </c>
      <c r="C27" s="565" t="s">
        <v>2</v>
      </c>
      <c r="D27" s="566">
        <v>1.6000000000000001E-3</v>
      </c>
      <c r="E27" s="117">
        <f>D27*E25</f>
        <v>1.7600000000000001E-2</v>
      </c>
      <c r="F27" s="117"/>
      <c r="G27" s="69"/>
      <c r="H27" s="117"/>
      <c r="I27" s="69"/>
      <c r="J27" s="117"/>
      <c r="K27" s="69">
        <f>J27*E27</f>
        <v>0</v>
      </c>
      <c r="L27" s="120">
        <f>K27+I27+G27</f>
        <v>0</v>
      </c>
      <c r="M27" s="250"/>
      <c r="N27" s="223"/>
      <c r="O27" s="223"/>
    </row>
    <row r="28" spans="1:15" s="180" customFormat="1" ht="30">
      <c r="A28" s="280">
        <v>8</v>
      </c>
      <c r="B28" s="283" t="s">
        <v>265</v>
      </c>
      <c r="C28" s="280" t="s">
        <v>130</v>
      </c>
      <c r="D28" s="284"/>
      <c r="E28" s="285">
        <v>8.5299999999999994</v>
      </c>
      <c r="F28" s="286"/>
      <c r="G28" s="287"/>
      <c r="H28" s="286"/>
      <c r="I28" s="287"/>
      <c r="J28" s="286"/>
      <c r="K28" s="287"/>
      <c r="L28" s="287"/>
      <c r="M28" s="288"/>
    </row>
    <row r="29" spans="1:15" s="181" customFormat="1">
      <c r="A29" s="565"/>
      <c r="B29" s="113" t="s">
        <v>42</v>
      </c>
      <c r="C29" s="565" t="s">
        <v>43</v>
      </c>
      <c r="D29" s="115">
        <f>0.6*1.36</f>
        <v>0.81600000000000006</v>
      </c>
      <c r="E29" s="116">
        <f>D29*E28</f>
        <v>6.9604799999999996</v>
      </c>
      <c r="F29" s="117"/>
      <c r="G29" s="566"/>
      <c r="H29" s="117"/>
      <c r="I29" s="69">
        <f>H29*E29</f>
        <v>0</v>
      </c>
      <c r="J29" s="117"/>
      <c r="K29" s="117"/>
      <c r="L29" s="69">
        <f>K29+I29+G29</f>
        <v>0</v>
      </c>
      <c r="M29" s="250"/>
    </row>
    <row r="30" spans="1:15" s="6" customFormat="1" ht="16.2">
      <c r="A30" s="565"/>
      <c r="B30" s="113" t="s">
        <v>49</v>
      </c>
      <c r="C30" s="565" t="s">
        <v>2</v>
      </c>
      <c r="D30" s="566">
        <f>0.7*0.0408</f>
        <v>2.8559999999999999E-2</v>
      </c>
      <c r="E30" s="117">
        <f>D30*E28</f>
        <v>0.24361679999999997</v>
      </c>
      <c r="F30" s="117"/>
      <c r="G30" s="69"/>
      <c r="H30" s="117"/>
      <c r="I30" s="69"/>
      <c r="J30" s="117"/>
      <c r="K30" s="69">
        <f>J30*E30</f>
        <v>0</v>
      </c>
      <c r="L30" s="120">
        <f>K30+I30+G30</f>
        <v>0</v>
      </c>
      <c r="M30" s="250"/>
      <c r="N30" s="223"/>
      <c r="O30" s="223"/>
    </row>
    <row r="31" spans="1:15" s="180" customFormat="1" ht="30">
      <c r="A31" s="280">
        <v>10</v>
      </c>
      <c r="B31" s="283" t="s">
        <v>153</v>
      </c>
      <c r="C31" s="280" t="s">
        <v>130</v>
      </c>
      <c r="D31" s="284"/>
      <c r="E31" s="285">
        <v>8</v>
      </c>
      <c r="F31" s="286"/>
      <c r="G31" s="287"/>
      <c r="H31" s="286"/>
      <c r="I31" s="287"/>
      <c r="J31" s="286"/>
      <c r="K31" s="287"/>
      <c r="L31" s="287"/>
      <c r="M31" s="288"/>
    </row>
    <row r="32" spans="1:15" s="181" customFormat="1" ht="17.399999999999999">
      <c r="A32" s="321"/>
      <c r="B32" s="113" t="s">
        <v>42</v>
      </c>
      <c r="C32" s="321" t="s">
        <v>123</v>
      </c>
      <c r="D32" s="115">
        <v>1</v>
      </c>
      <c r="E32" s="116">
        <f>D32*E31</f>
        <v>8</v>
      </c>
      <c r="F32" s="117"/>
      <c r="G32" s="566"/>
      <c r="H32" s="117"/>
      <c r="I32" s="69">
        <f>H32*E32</f>
        <v>0</v>
      </c>
      <c r="J32" s="117"/>
      <c r="K32" s="117"/>
      <c r="L32" s="69">
        <f>K32+I32+G32</f>
        <v>0</v>
      </c>
      <c r="M32" s="250"/>
    </row>
    <row r="33" spans="1:16" s="180" customFormat="1" ht="30">
      <c r="A33" s="280">
        <v>11</v>
      </c>
      <c r="B33" s="283" t="s">
        <v>238</v>
      </c>
      <c r="C33" s="280" t="s">
        <v>128</v>
      </c>
      <c r="D33" s="284"/>
      <c r="E33" s="285">
        <v>0.24</v>
      </c>
      <c r="F33" s="286"/>
      <c r="G33" s="287"/>
      <c r="H33" s="286"/>
      <c r="I33" s="287"/>
      <c r="J33" s="286"/>
      <c r="K33" s="287"/>
      <c r="L33" s="287"/>
      <c r="M33" s="288"/>
    </row>
    <row r="34" spans="1:16" s="181" customFormat="1">
      <c r="A34" s="565"/>
      <c r="B34" s="113" t="s">
        <v>42</v>
      </c>
      <c r="C34" s="565" t="s">
        <v>43</v>
      </c>
      <c r="D34" s="115">
        <v>13.2</v>
      </c>
      <c r="E34" s="116">
        <f>D34*E33</f>
        <v>3.1679999999999997</v>
      </c>
      <c r="F34" s="117"/>
      <c r="G34" s="566"/>
      <c r="H34" s="117"/>
      <c r="I34" s="69">
        <f>H34*E34</f>
        <v>0</v>
      </c>
      <c r="J34" s="117"/>
      <c r="K34" s="117"/>
      <c r="L34" s="69">
        <f>K34+I34+G34</f>
        <v>0</v>
      </c>
      <c r="M34" s="250"/>
    </row>
    <row r="35" spans="1:16" s="6" customFormat="1" ht="16.2">
      <c r="A35" s="565"/>
      <c r="B35" s="113" t="s">
        <v>49</v>
      </c>
      <c r="C35" s="565" t="s">
        <v>2</v>
      </c>
      <c r="D35" s="566">
        <v>9.6300000000000008</v>
      </c>
      <c r="E35" s="117">
        <f>D35*E33</f>
        <v>2.3111999999999999</v>
      </c>
      <c r="F35" s="117"/>
      <c r="G35" s="69"/>
      <c r="H35" s="117"/>
      <c r="I35" s="69"/>
      <c r="J35" s="117"/>
      <c r="K35" s="69">
        <f>J35*E35</f>
        <v>0</v>
      </c>
      <c r="L35" s="120">
        <f>K35+I35+G35</f>
        <v>0</v>
      </c>
      <c r="M35" s="250"/>
      <c r="N35" s="223"/>
      <c r="O35" s="223"/>
    </row>
    <row r="36" spans="1:16" s="180" customFormat="1" ht="30">
      <c r="A36" s="280">
        <v>12</v>
      </c>
      <c r="B36" s="283" t="s">
        <v>154</v>
      </c>
      <c r="C36" s="280" t="s">
        <v>128</v>
      </c>
      <c r="D36" s="284"/>
      <c r="E36" s="285">
        <f>5*0.21</f>
        <v>1.05</v>
      </c>
      <c r="F36" s="286"/>
      <c r="G36" s="287"/>
      <c r="H36" s="286"/>
      <c r="I36" s="287"/>
      <c r="J36" s="286"/>
      <c r="K36" s="287"/>
      <c r="L36" s="287"/>
      <c r="M36" s="288"/>
    </row>
    <row r="37" spans="1:16" s="181" customFormat="1">
      <c r="A37" s="565"/>
      <c r="B37" s="113" t="s">
        <v>42</v>
      </c>
      <c r="C37" s="565" t="s">
        <v>43</v>
      </c>
      <c r="D37" s="115">
        <v>13.2</v>
      </c>
      <c r="E37" s="116">
        <f>D37*E36</f>
        <v>13.86</v>
      </c>
      <c r="F37" s="117"/>
      <c r="G37" s="566"/>
      <c r="H37" s="117"/>
      <c r="I37" s="69">
        <f>H37*E37</f>
        <v>0</v>
      </c>
      <c r="J37" s="117"/>
      <c r="K37" s="117"/>
      <c r="L37" s="69">
        <f>K37+I37+G37</f>
        <v>0</v>
      </c>
      <c r="M37" s="250"/>
    </row>
    <row r="38" spans="1:16" s="6" customFormat="1" ht="16.2">
      <c r="A38" s="565"/>
      <c r="B38" s="113" t="s">
        <v>49</v>
      </c>
      <c r="C38" s="565" t="s">
        <v>2</v>
      </c>
      <c r="D38" s="566">
        <v>9.6300000000000008</v>
      </c>
      <c r="E38" s="117">
        <f>D38*E36</f>
        <v>10.111500000000001</v>
      </c>
      <c r="F38" s="117"/>
      <c r="G38" s="69"/>
      <c r="H38" s="117"/>
      <c r="I38" s="69"/>
      <c r="J38" s="117"/>
      <c r="K38" s="69">
        <f>J38*E38</f>
        <v>0</v>
      </c>
      <c r="L38" s="120">
        <f>K38+I38+G38</f>
        <v>0</v>
      </c>
      <c r="M38" s="250"/>
      <c r="N38" s="223"/>
      <c r="O38" s="223"/>
    </row>
    <row r="39" spans="1:16" s="7" customFormat="1" ht="16.2">
      <c r="A39" s="588">
        <v>13</v>
      </c>
      <c r="B39" s="782" t="s">
        <v>242</v>
      </c>
      <c r="C39" s="588" t="s">
        <v>93</v>
      </c>
      <c r="D39" s="765"/>
      <c r="E39" s="783">
        <v>1</v>
      </c>
      <c r="F39" s="783"/>
      <c r="G39" s="667"/>
      <c r="H39" s="783"/>
      <c r="I39" s="667"/>
      <c r="J39" s="783"/>
      <c r="K39" s="667"/>
      <c r="L39" s="766"/>
      <c r="M39" s="288"/>
      <c r="N39" s="256"/>
      <c r="O39" s="256"/>
    </row>
    <row r="40" spans="1:16" s="181" customFormat="1">
      <c r="A40" s="565"/>
      <c r="B40" s="113" t="s">
        <v>42</v>
      </c>
      <c r="C40" s="565" t="s">
        <v>43</v>
      </c>
      <c r="D40" s="115">
        <v>0.56000000000000005</v>
      </c>
      <c r="E40" s="116">
        <f>D40*E39</f>
        <v>0.56000000000000005</v>
      </c>
      <c r="F40" s="117"/>
      <c r="G40" s="566"/>
      <c r="H40" s="117"/>
      <c r="I40" s="69">
        <f>H40*E40</f>
        <v>0</v>
      </c>
      <c r="J40" s="117"/>
      <c r="K40" s="117"/>
      <c r="L40" s="69">
        <f>K40+I40+G40</f>
        <v>0</v>
      </c>
      <c r="M40" s="250"/>
    </row>
    <row r="41" spans="1:16" s="7" customFormat="1" ht="16.2">
      <c r="A41" s="588">
        <v>14</v>
      </c>
      <c r="B41" s="782" t="s">
        <v>243</v>
      </c>
      <c r="C41" s="588" t="s">
        <v>93</v>
      </c>
      <c r="D41" s="765"/>
      <c r="E41" s="783">
        <v>1</v>
      </c>
      <c r="F41" s="783"/>
      <c r="G41" s="667"/>
      <c r="H41" s="783"/>
      <c r="I41" s="667"/>
      <c r="J41" s="783"/>
      <c r="K41" s="667"/>
      <c r="L41" s="766"/>
      <c r="M41" s="288"/>
      <c r="N41" s="256"/>
      <c r="O41" s="256"/>
    </row>
    <row r="42" spans="1:16" s="181" customFormat="1">
      <c r="A42" s="565"/>
      <c r="B42" s="113" t="s">
        <v>42</v>
      </c>
      <c r="C42" s="565" t="s">
        <v>43</v>
      </c>
      <c r="D42" s="115">
        <v>0.46</v>
      </c>
      <c r="E42" s="116">
        <f>D42*E41</f>
        <v>0.46</v>
      </c>
      <c r="F42" s="117"/>
      <c r="G42" s="566"/>
      <c r="H42" s="117"/>
      <c r="I42" s="69">
        <f>H42*E42</f>
        <v>0</v>
      </c>
      <c r="J42" s="117"/>
      <c r="K42" s="117"/>
      <c r="L42" s="69">
        <f>K42+I42+G42</f>
        <v>0</v>
      </c>
      <c r="M42" s="250"/>
    </row>
    <row r="43" spans="1:16" s="251" customFormat="1" ht="17.399999999999999">
      <c r="A43" s="739">
        <v>6</v>
      </c>
      <c r="B43" s="919" t="s">
        <v>302</v>
      </c>
      <c r="C43" s="671" t="s">
        <v>130</v>
      </c>
      <c r="D43" s="739"/>
      <c r="E43" s="816">
        <v>12.87</v>
      </c>
      <c r="F43" s="816"/>
      <c r="G43" s="674"/>
      <c r="H43" s="816"/>
      <c r="I43" s="674"/>
      <c r="J43" s="816"/>
      <c r="K43" s="674"/>
      <c r="L43" s="674"/>
      <c r="N43" s="250"/>
    </row>
    <row r="44" spans="1:16" s="181" customFormat="1">
      <c r="A44" s="675"/>
      <c r="B44" s="694" t="s">
        <v>42</v>
      </c>
      <c r="C44" s="675" t="s">
        <v>43</v>
      </c>
      <c r="D44" s="909">
        <v>0.32300000000000001</v>
      </c>
      <c r="E44" s="707">
        <f>D44*E43</f>
        <v>4.1570099999999996</v>
      </c>
      <c r="F44" s="685"/>
      <c r="G44" s="684"/>
      <c r="H44" s="685"/>
      <c r="I44" s="679">
        <f>H44*E44</f>
        <v>0</v>
      </c>
      <c r="J44" s="685"/>
      <c r="K44" s="685"/>
      <c r="L44" s="679">
        <f>K44+I44+G44</f>
        <v>0</v>
      </c>
      <c r="N44" s="250"/>
    </row>
    <row r="45" spans="1:16" s="6" customFormat="1" ht="16.2">
      <c r="A45" s="675"/>
      <c r="B45" s="694" t="s">
        <v>49</v>
      </c>
      <c r="C45" s="675" t="s">
        <v>2</v>
      </c>
      <c r="D45" s="684">
        <v>2.1499999999999998E-2</v>
      </c>
      <c r="E45" s="685">
        <f>D45*E43</f>
        <v>0.27670499999999998</v>
      </c>
      <c r="F45" s="685"/>
      <c r="G45" s="679"/>
      <c r="H45" s="685"/>
      <c r="I45" s="679"/>
      <c r="J45" s="685"/>
      <c r="K45" s="679">
        <f>J45*E45</f>
        <v>0</v>
      </c>
      <c r="L45" s="688">
        <f>K45+I45+G45</f>
        <v>0</v>
      </c>
      <c r="M45" s="223"/>
      <c r="N45" s="250"/>
      <c r="O45" s="223"/>
      <c r="P45" s="223"/>
    </row>
    <row r="46" spans="1:16" s="251" customFormat="1" ht="17.399999999999999">
      <c r="A46" s="739">
        <v>7</v>
      </c>
      <c r="B46" s="919" t="s">
        <v>303</v>
      </c>
      <c r="C46" s="671" t="s">
        <v>130</v>
      </c>
      <c r="D46" s="739"/>
      <c r="E46" s="816">
        <v>12.87</v>
      </c>
      <c r="F46" s="816"/>
      <c r="G46" s="674"/>
      <c r="H46" s="816"/>
      <c r="I46" s="674"/>
      <c r="J46" s="816"/>
      <c r="K46" s="674"/>
      <c r="L46" s="674"/>
      <c r="N46" s="250"/>
    </row>
    <row r="47" spans="1:16" s="181" customFormat="1">
      <c r="A47" s="675"/>
      <c r="B47" s="694" t="s">
        <v>42</v>
      </c>
      <c r="C47" s="675" t="s">
        <v>43</v>
      </c>
      <c r="D47" s="909">
        <v>1.1120000000000001</v>
      </c>
      <c r="E47" s="707">
        <f>D47*E46</f>
        <v>14.311440000000001</v>
      </c>
      <c r="F47" s="685"/>
      <c r="G47" s="684"/>
      <c r="H47" s="685"/>
      <c r="I47" s="679">
        <f>H47*E47</f>
        <v>0</v>
      </c>
      <c r="J47" s="685"/>
      <c r="K47" s="685"/>
      <c r="L47" s="679">
        <f>K47+I47+G47</f>
        <v>0</v>
      </c>
      <c r="N47" s="250"/>
    </row>
    <row r="48" spans="1:16" s="181" customFormat="1">
      <c r="A48" s="675"/>
      <c r="B48" s="694" t="s">
        <v>239</v>
      </c>
      <c r="C48" s="675" t="s">
        <v>44</v>
      </c>
      <c r="D48" s="909">
        <v>0.38400000000000001</v>
      </c>
      <c r="E48" s="707">
        <f>D48*E46</f>
        <v>4.9420799999999998</v>
      </c>
      <c r="F48" s="685"/>
      <c r="G48" s="684"/>
      <c r="H48" s="685"/>
      <c r="I48" s="679"/>
      <c r="J48" s="685"/>
      <c r="K48" s="679">
        <f>J48*E48</f>
        <v>0</v>
      </c>
      <c r="L48" s="688">
        <f>K48+I48+G48</f>
        <v>0</v>
      </c>
      <c r="N48" s="250"/>
    </row>
    <row r="49" spans="1:17" s="181" customFormat="1">
      <c r="A49" s="675"/>
      <c r="B49" s="694" t="s">
        <v>240</v>
      </c>
      <c r="C49" s="675" t="s">
        <v>44</v>
      </c>
      <c r="D49" s="909">
        <v>0.38400000000000001</v>
      </c>
      <c r="E49" s="707">
        <f>D49*E46</f>
        <v>4.9420799999999998</v>
      </c>
      <c r="F49" s="685"/>
      <c r="G49" s="684"/>
      <c r="H49" s="685"/>
      <c r="I49" s="679"/>
      <c r="J49" s="685"/>
      <c r="K49" s="679">
        <f>J49*E49</f>
        <v>0</v>
      </c>
      <c r="L49" s="688">
        <f>K49+I49+G49</f>
        <v>0</v>
      </c>
      <c r="N49" s="250"/>
    </row>
    <row r="50" spans="1:17" s="7" customFormat="1" ht="30">
      <c r="A50" s="671">
        <v>12</v>
      </c>
      <c r="B50" s="736" t="s">
        <v>315</v>
      </c>
      <c r="C50" s="671" t="s">
        <v>130</v>
      </c>
      <c r="D50" s="739"/>
      <c r="E50" s="816">
        <v>10.6</v>
      </c>
      <c r="F50" s="816"/>
      <c r="G50" s="674"/>
      <c r="H50" s="816"/>
      <c r="I50" s="674"/>
      <c r="J50" s="816"/>
      <c r="K50" s="674"/>
      <c r="L50" s="703"/>
      <c r="M50" s="256"/>
      <c r="N50" s="256"/>
      <c r="O50" s="288"/>
      <c r="P50" s="256"/>
      <c r="Q50" s="256"/>
    </row>
    <row r="51" spans="1:17" s="181" customFormat="1">
      <c r="A51" s="675"/>
      <c r="B51" s="694" t="s">
        <v>42</v>
      </c>
      <c r="C51" s="675" t="s">
        <v>43</v>
      </c>
      <c r="D51" s="909">
        <v>0.77</v>
      </c>
      <c r="E51" s="707">
        <f>D51*E50</f>
        <v>8.161999999999999</v>
      </c>
      <c r="F51" s="685"/>
      <c r="G51" s="684"/>
      <c r="H51" s="685"/>
      <c r="I51" s="679">
        <f>H51*E51</f>
        <v>0</v>
      </c>
      <c r="J51" s="685"/>
      <c r="K51" s="685"/>
      <c r="L51" s="679">
        <f>K51+I51+G51</f>
        <v>0</v>
      </c>
      <c r="O51" s="250"/>
    </row>
    <row r="52" spans="1:17" s="6" customFormat="1" ht="16.2">
      <c r="A52" s="675"/>
      <c r="B52" s="694" t="s">
        <v>49</v>
      </c>
      <c r="C52" s="675" t="s">
        <v>2</v>
      </c>
      <c r="D52" s="684">
        <v>4.2099999999999999E-2</v>
      </c>
      <c r="E52" s="685">
        <f>D52*E50</f>
        <v>0.44625999999999999</v>
      </c>
      <c r="F52" s="685"/>
      <c r="G52" s="679"/>
      <c r="H52" s="685"/>
      <c r="I52" s="679"/>
      <c r="J52" s="685"/>
      <c r="K52" s="679">
        <f>J52*E52</f>
        <v>0</v>
      </c>
      <c r="L52" s="688">
        <f>K52+I52+G52</f>
        <v>0</v>
      </c>
      <c r="M52" s="223"/>
      <c r="N52" s="223"/>
      <c r="O52" s="250"/>
      <c r="P52" s="223"/>
      <c r="Q52" s="223"/>
    </row>
    <row r="53" spans="1:17" s="7" customFormat="1" ht="45">
      <c r="A53" s="671">
        <v>15</v>
      </c>
      <c r="B53" s="736" t="s">
        <v>280</v>
      </c>
      <c r="C53" s="671" t="s">
        <v>48</v>
      </c>
      <c r="D53" s="739"/>
      <c r="E53" s="816">
        <v>0.371</v>
      </c>
      <c r="F53" s="816"/>
      <c r="G53" s="674"/>
      <c r="H53" s="816"/>
      <c r="I53" s="674"/>
      <c r="J53" s="816"/>
      <c r="K53" s="674"/>
      <c r="L53" s="703"/>
      <c r="M53" s="288"/>
      <c r="N53" s="256"/>
      <c r="O53" s="256"/>
    </row>
    <row r="54" spans="1:17" s="181" customFormat="1">
      <c r="A54" s="860"/>
      <c r="B54" s="113" t="s">
        <v>42</v>
      </c>
      <c r="C54" s="860" t="s">
        <v>48</v>
      </c>
      <c r="D54" s="115">
        <v>1</v>
      </c>
      <c r="E54" s="116">
        <f>D54*E53</f>
        <v>0.371</v>
      </c>
      <c r="F54" s="117"/>
      <c r="G54" s="566"/>
      <c r="H54" s="117"/>
      <c r="I54" s="69">
        <f>H54*E54</f>
        <v>0</v>
      </c>
      <c r="J54" s="117"/>
      <c r="K54" s="117"/>
      <c r="L54" s="69">
        <f>K54+I54+G54</f>
        <v>0</v>
      </c>
      <c r="M54" s="250"/>
    </row>
    <row r="55" spans="1:17" s="7" customFormat="1" ht="30">
      <c r="A55" s="671">
        <v>16</v>
      </c>
      <c r="B55" s="736" t="s">
        <v>274</v>
      </c>
      <c r="C55" s="671" t="s">
        <v>48</v>
      </c>
      <c r="D55" s="739"/>
      <c r="E55" s="816">
        <v>0.371</v>
      </c>
      <c r="F55" s="816"/>
      <c r="G55" s="674"/>
      <c r="H55" s="816"/>
      <c r="I55" s="674"/>
      <c r="J55" s="816"/>
      <c r="K55" s="674"/>
      <c r="L55" s="703"/>
      <c r="M55" s="288"/>
      <c r="N55" s="256"/>
      <c r="O55" s="256"/>
    </row>
    <row r="56" spans="1:17" s="223" customFormat="1" ht="16.2">
      <c r="A56" s="675"/>
      <c r="B56" s="694" t="s">
        <v>275</v>
      </c>
      <c r="C56" s="675" t="s">
        <v>266</v>
      </c>
      <c r="D56" s="684"/>
      <c r="E56" s="685">
        <v>1</v>
      </c>
      <c r="F56" s="685"/>
      <c r="G56" s="679"/>
      <c r="H56" s="685"/>
      <c r="I56" s="679"/>
      <c r="J56" s="685"/>
      <c r="K56" s="69">
        <f>J56*E56</f>
        <v>0</v>
      </c>
      <c r="L56" s="120">
        <f>K56+I56+G56</f>
        <v>0</v>
      </c>
      <c r="M56" s="250"/>
    </row>
    <row r="57" spans="1:17" s="7" customFormat="1" ht="45">
      <c r="A57" s="671">
        <v>17</v>
      </c>
      <c r="B57" s="736" t="s">
        <v>279</v>
      </c>
      <c r="C57" s="280" t="s">
        <v>128</v>
      </c>
      <c r="D57" s="739"/>
      <c r="E57" s="816">
        <v>6.47</v>
      </c>
      <c r="F57" s="816"/>
      <c r="G57" s="674"/>
      <c r="H57" s="816"/>
      <c r="I57" s="674"/>
      <c r="J57" s="816"/>
      <c r="K57" s="674"/>
      <c r="L57" s="703"/>
      <c r="M57" s="288"/>
      <c r="N57" s="256"/>
      <c r="O57" s="256"/>
    </row>
    <row r="58" spans="1:17" s="223" customFormat="1" ht="16.2">
      <c r="A58" s="675"/>
      <c r="B58" s="694" t="s">
        <v>291</v>
      </c>
      <c r="C58" s="675" t="s">
        <v>44</v>
      </c>
      <c r="D58" s="684">
        <f>1.25*0.041</f>
        <v>5.1250000000000004E-2</v>
      </c>
      <c r="E58" s="685">
        <f>D58*E57</f>
        <v>0.33158750000000003</v>
      </c>
      <c r="F58" s="685"/>
      <c r="G58" s="679"/>
      <c r="H58" s="685"/>
      <c r="I58" s="679"/>
      <c r="J58" s="685"/>
      <c r="K58" s="69">
        <f>J58*E58</f>
        <v>0</v>
      </c>
      <c r="L58" s="120">
        <f>K58+I58+G58</f>
        <v>0</v>
      </c>
      <c r="M58" s="250"/>
    </row>
    <row r="59" spans="1:17" s="7" customFormat="1" ht="30">
      <c r="A59" s="671">
        <v>18</v>
      </c>
      <c r="B59" s="736" t="s">
        <v>278</v>
      </c>
      <c r="C59" s="280" t="s">
        <v>128</v>
      </c>
      <c r="D59" s="739"/>
      <c r="E59" s="816">
        <v>6.47</v>
      </c>
      <c r="F59" s="816"/>
      <c r="G59" s="674"/>
      <c r="H59" s="816"/>
      <c r="I59" s="674"/>
      <c r="J59" s="816"/>
      <c r="K59" s="674"/>
      <c r="L59" s="703"/>
      <c r="M59" s="288"/>
      <c r="N59" s="256"/>
      <c r="O59" s="256"/>
    </row>
    <row r="60" spans="1:17" s="223" customFormat="1" ht="16.2">
      <c r="A60" s="675"/>
      <c r="B60" s="694" t="s">
        <v>275</v>
      </c>
      <c r="C60" s="675" t="s">
        <v>48</v>
      </c>
      <c r="D60" s="684">
        <v>1.8</v>
      </c>
      <c r="E60" s="685">
        <f>D60*E59</f>
        <v>11.645999999999999</v>
      </c>
      <c r="F60" s="685"/>
      <c r="G60" s="679"/>
      <c r="H60" s="685"/>
      <c r="I60" s="679"/>
      <c r="J60" s="685"/>
      <c r="K60" s="69">
        <f>J60*E60</f>
        <v>0</v>
      </c>
      <c r="L60" s="120">
        <f>K60+I60+G60</f>
        <v>0</v>
      </c>
      <c r="M60" s="250"/>
    </row>
    <row r="61" spans="1:17">
      <c r="A61" s="108"/>
      <c r="B61" s="410" t="s">
        <v>156</v>
      </c>
      <c r="C61" s="321"/>
      <c r="D61" s="112"/>
      <c r="E61" s="128"/>
      <c r="F61" s="128"/>
      <c r="G61" s="129"/>
      <c r="H61" s="128"/>
      <c r="I61" s="129"/>
      <c r="J61" s="128"/>
      <c r="K61" s="129"/>
      <c r="L61" s="129"/>
      <c r="M61" s="250"/>
    </row>
    <row r="62" spans="1:17" s="226" customFormat="1" ht="16.2">
      <c r="A62" s="325"/>
      <c r="B62" s="385" t="s">
        <v>146</v>
      </c>
      <c r="C62" s="325"/>
      <c r="D62" s="324"/>
      <c r="E62" s="123"/>
      <c r="F62" s="117"/>
      <c r="G62" s="69"/>
      <c r="H62" s="117"/>
      <c r="I62" s="69"/>
      <c r="J62" s="117"/>
      <c r="K62" s="69"/>
      <c r="L62" s="69"/>
      <c r="M62" s="250"/>
    </row>
    <row r="63" spans="1:17" s="70" customFormat="1" ht="30.75" customHeight="1">
      <c r="A63" s="357">
        <v>19</v>
      </c>
      <c r="B63" s="271" t="s">
        <v>157</v>
      </c>
      <c r="C63" s="280" t="s">
        <v>130</v>
      </c>
      <c r="D63" s="359"/>
      <c r="E63" s="360">
        <v>3.94</v>
      </c>
      <c r="F63" s="361"/>
      <c r="G63" s="362"/>
      <c r="H63" s="361"/>
      <c r="I63" s="362"/>
      <c r="J63" s="361"/>
      <c r="K63" s="362"/>
      <c r="L63" s="362"/>
      <c r="M63" s="250"/>
      <c r="N63" s="181"/>
      <c r="O63" s="181"/>
    </row>
    <row r="64" spans="1:17" s="74" customFormat="1">
      <c r="A64" s="321"/>
      <c r="B64" s="113" t="s">
        <v>42</v>
      </c>
      <c r="C64" s="321" t="s">
        <v>43</v>
      </c>
      <c r="D64" s="115">
        <v>7.65</v>
      </c>
      <c r="E64" s="116">
        <f>D64*E63</f>
        <v>30.141000000000002</v>
      </c>
      <c r="F64" s="117"/>
      <c r="G64" s="69"/>
      <c r="H64" s="117"/>
      <c r="I64" s="69">
        <f>H64*E64</f>
        <v>0</v>
      </c>
      <c r="J64" s="117"/>
      <c r="K64" s="69"/>
      <c r="L64" s="69">
        <f t="shared" ref="L64:L70" si="0">K64+I64+G64</f>
        <v>0</v>
      </c>
      <c r="M64" s="250"/>
      <c r="N64" s="259"/>
      <c r="O64" s="259"/>
    </row>
    <row r="65" spans="1:15" s="70" customFormat="1">
      <c r="A65" s="157"/>
      <c r="B65" s="51" t="s">
        <v>45</v>
      </c>
      <c r="C65" s="321" t="s">
        <v>2</v>
      </c>
      <c r="D65" s="566">
        <v>0.34799999999999998</v>
      </c>
      <c r="E65" s="94">
        <f>D65*E63</f>
        <v>1.3711199999999999</v>
      </c>
      <c r="F65" s="150"/>
      <c r="G65" s="54"/>
      <c r="H65" s="150"/>
      <c r="I65" s="54"/>
      <c r="J65" s="69"/>
      <c r="K65" s="69">
        <f>E65*J65</f>
        <v>0</v>
      </c>
      <c r="L65" s="69">
        <f t="shared" si="0"/>
        <v>0</v>
      </c>
      <c r="M65" s="250"/>
      <c r="N65" s="181"/>
      <c r="O65" s="181"/>
    </row>
    <row r="66" spans="1:15" s="70" customFormat="1" ht="57" customHeight="1">
      <c r="A66" s="157"/>
      <c r="B66" s="158" t="s">
        <v>264</v>
      </c>
      <c r="C66" s="321" t="s">
        <v>123</v>
      </c>
      <c r="D66" s="566">
        <v>1</v>
      </c>
      <c r="E66" s="94">
        <f>D66*E63</f>
        <v>3.94</v>
      </c>
      <c r="F66" s="117"/>
      <c r="G66" s="69">
        <f>F66*E66</f>
        <v>0</v>
      </c>
      <c r="H66" s="150"/>
      <c r="I66" s="54"/>
      <c r="J66" s="150"/>
      <c r="K66" s="54"/>
      <c r="L66" s="69">
        <f t="shared" si="0"/>
        <v>0</v>
      </c>
      <c r="M66" s="250"/>
      <c r="N66" s="181"/>
      <c r="O66" s="181"/>
    </row>
    <row r="67" spans="1:15" s="70" customFormat="1" ht="31.5" customHeight="1">
      <c r="A67" s="157"/>
      <c r="B67" s="158" t="s">
        <v>127</v>
      </c>
      <c r="C67" s="321" t="s">
        <v>57</v>
      </c>
      <c r="D67" s="566">
        <v>0.55000000000000004</v>
      </c>
      <c r="E67" s="94">
        <f>D67*E63</f>
        <v>2.1670000000000003</v>
      </c>
      <c r="F67" s="94"/>
      <c r="G67" s="120">
        <f>F67*E67</f>
        <v>0</v>
      </c>
      <c r="H67" s="94"/>
      <c r="I67" s="120"/>
      <c r="J67" s="94"/>
      <c r="K67" s="120"/>
      <c r="L67" s="120">
        <f t="shared" si="0"/>
        <v>0</v>
      </c>
      <c r="M67" s="250"/>
      <c r="N67" s="181"/>
      <c r="O67" s="181"/>
    </row>
    <row r="68" spans="1:15" s="70" customFormat="1" ht="31.5" customHeight="1">
      <c r="A68" s="157"/>
      <c r="B68" s="51" t="s">
        <v>60</v>
      </c>
      <c r="C68" s="108" t="s">
        <v>57</v>
      </c>
      <c r="D68" s="110">
        <v>0.49</v>
      </c>
      <c r="E68" s="94">
        <f>D68*E63</f>
        <v>1.9305999999999999</v>
      </c>
      <c r="F68" s="94"/>
      <c r="G68" s="120">
        <f>F68*E68</f>
        <v>0</v>
      </c>
      <c r="H68" s="94"/>
      <c r="I68" s="120"/>
      <c r="J68" s="94"/>
      <c r="K68" s="120"/>
      <c r="L68" s="120">
        <f t="shared" si="0"/>
        <v>0</v>
      </c>
      <c r="M68" s="250"/>
      <c r="N68" s="181"/>
      <c r="O68" s="181"/>
    </row>
    <row r="69" spans="1:15" s="70" customFormat="1" ht="31.5" customHeight="1">
      <c r="A69" s="157"/>
      <c r="B69" s="158" t="s">
        <v>56</v>
      </c>
      <c r="C69" s="321" t="s">
        <v>57</v>
      </c>
      <c r="D69" s="566">
        <v>0.04</v>
      </c>
      <c r="E69" s="94">
        <f>D69*E63</f>
        <v>0.15759999999999999</v>
      </c>
      <c r="F69" s="132"/>
      <c r="G69" s="120">
        <f>F69*E69</f>
        <v>0</v>
      </c>
      <c r="H69" s="94"/>
      <c r="I69" s="120"/>
      <c r="J69" s="94"/>
      <c r="K69" s="120"/>
      <c r="L69" s="120">
        <f t="shared" si="0"/>
        <v>0</v>
      </c>
      <c r="M69" s="250"/>
      <c r="N69" s="181"/>
      <c r="O69" s="181"/>
    </row>
    <row r="70" spans="1:15" s="9" customFormat="1">
      <c r="A70" s="151"/>
      <c r="B70" s="51" t="s">
        <v>51</v>
      </c>
      <c r="C70" s="321" t="s">
        <v>2</v>
      </c>
      <c r="D70" s="201">
        <v>0.65600000000000003</v>
      </c>
      <c r="E70" s="94">
        <f>D70*E63</f>
        <v>2.5846400000000003</v>
      </c>
      <c r="F70" s="94"/>
      <c r="G70" s="69">
        <f>F70*E70</f>
        <v>0</v>
      </c>
      <c r="H70" s="117"/>
      <c r="I70" s="69"/>
      <c r="J70" s="117"/>
      <c r="K70" s="69"/>
      <c r="L70" s="69">
        <f t="shared" si="0"/>
        <v>0</v>
      </c>
      <c r="M70" s="250"/>
      <c r="N70" s="42"/>
      <c r="O70" s="42"/>
    </row>
    <row r="71" spans="1:15" s="9" customFormat="1" ht="32.4" customHeight="1">
      <c r="A71" s="357"/>
      <c r="B71" s="279" t="s">
        <v>148</v>
      </c>
      <c r="C71" s="280" t="s">
        <v>130</v>
      </c>
      <c r="D71" s="371"/>
      <c r="E71" s="360">
        <f>2*0.7*2.1</f>
        <v>2.94</v>
      </c>
      <c r="F71" s="372"/>
      <c r="G71" s="373"/>
      <c r="H71" s="372"/>
      <c r="I71" s="373"/>
      <c r="J71" s="372"/>
      <c r="K71" s="373"/>
      <c r="L71" s="373"/>
      <c r="M71" s="250"/>
      <c r="N71" s="42"/>
      <c r="O71" s="42"/>
    </row>
    <row r="72" spans="1:15" s="70" customFormat="1">
      <c r="A72" s="151"/>
      <c r="B72" s="113" t="s">
        <v>65</v>
      </c>
      <c r="C72" s="865" t="s">
        <v>59</v>
      </c>
      <c r="D72" s="324"/>
      <c r="E72" s="94">
        <v>2</v>
      </c>
      <c r="F72" s="132"/>
      <c r="G72" s="136"/>
      <c r="H72" s="132"/>
      <c r="I72" s="136">
        <f>H72*E72</f>
        <v>0</v>
      </c>
      <c r="J72" s="132"/>
      <c r="K72" s="136"/>
      <c r="L72" s="136">
        <f>K72+I72+G72</f>
        <v>0</v>
      </c>
      <c r="M72" s="250"/>
      <c r="N72" s="181"/>
      <c r="O72" s="181"/>
    </row>
    <row r="73" spans="1:15" s="70" customFormat="1">
      <c r="A73" s="140"/>
      <c r="B73" s="113" t="s">
        <v>49</v>
      </c>
      <c r="C73" s="321" t="s">
        <v>2</v>
      </c>
      <c r="D73" s="324">
        <v>0.13</v>
      </c>
      <c r="E73" s="94">
        <f>D73*E71</f>
        <v>0.38219999999999998</v>
      </c>
      <c r="F73" s="134"/>
      <c r="G73" s="135"/>
      <c r="H73" s="156"/>
      <c r="I73" s="133"/>
      <c r="J73" s="156"/>
      <c r="K73" s="133">
        <f>E73*J73</f>
        <v>0</v>
      </c>
      <c r="L73" s="133">
        <f>K73+I73+G73</f>
        <v>0</v>
      </c>
      <c r="M73" s="250"/>
      <c r="N73" s="181"/>
      <c r="O73" s="181"/>
    </row>
    <row r="74" spans="1:15" s="9" customFormat="1" ht="28.8">
      <c r="A74" s="151"/>
      <c r="B74" s="158" t="s">
        <v>307</v>
      </c>
      <c r="C74" s="920" t="s">
        <v>59</v>
      </c>
      <c r="D74" s="201"/>
      <c r="E74" s="94">
        <v>2</v>
      </c>
      <c r="F74" s="132"/>
      <c r="G74" s="136">
        <f>E74*F74</f>
        <v>0</v>
      </c>
      <c r="H74" s="132"/>
      <c r="I74" s="136"/>
      <c r="J74" s="132"/>
      <c r="K74" s="136"/>
      <c r="L74" s="136">
        <f>K74+I74+G74</f>
        <v>0</v>
      </c>
      <c r="M74" s="250"/>
      <c r="N74" s="42"/>
      <c r="O74" s="42"/>
    </row>
    <row r="75" spans="1:15" s="70" customFormat="1">
      <c r="A75" s="140"/>
      <c r="B75" s="113" t="s">
        <v>51</v>
      </c>
      <c r="C75" s="114" t="s">
        <v>2</v>
      </c>
      <c r="D75" s="324">
        <v>2.06E-2</v>
      </c>
      <c r="E75" s="94">
        <f>D75*E71</f>
        <v>6.0564E-2</v>
      </c>
      <c r="F75" s="156"/>
      <c r="G75" s="133">
        <f>E75*F75</f>
        <v>0</v>
      </c>
      <c r="H75" s="156"/>
      <c r="I75" s="133"/>
      <c r="J75" s="156"/>
      <c r="K75" s="133"/>
      <c r="L75" s="133">
        <f>K75+I75+G75</f>
        <v>0</v>
      </c>
      <c r="M75" s="250"/>
      <c r="N75" s="181"/>
      <c r="O75" s="181"/>
    </row>
    <row r="76" spans="1:15" s="10" customFormat="1" ht="30">
      <c r="A76" s="357">
        <v>20</v>
      </c>
      <c r="B76" s="271" t="s">
        <v>70</v>
      </c>
      <c r="C76" s="280" t="s">
        <v>130</v>
      </c>
      <c r="D76" s="270"/>
      <c r="E76" s="358">
        <v>34</v>
      </c>
      <c r="F76" s="286"/>
      <c r="G76" s="287"/>
      <c r="H76" s="286"/>
      <c r="I76" s="287"/>
      <c r="J76" s="286"/>
      <c r="K76" s="287"/>
      <c r="L76" s="287"/>
      <c r="M76" s="68"/>
      <c r="N76" s="68"/>
      <c r="O76" s="68"/>
    </row>
    <row r="77" spans="1:15" s="339" customFormat="1" ht="17.399999999999999">
      <c r="A77" s="675"/>
      <c r="B77" s="676" t="s">
        <v>42</v>
      </c>
      <c r="C77" s="863" t="s">
        <v>123</v>
      </c>
      <c r="D77" s="677">
        <v>1</v>
      </c>
      <c r="E77" s="678">
        <f>D77*E76</f>
        <v>34</v>
      </c>
      <c r="F77" s="679"/>
      <c r="G77" s="679"/>
      <c r="H77" s="679"/>
      <c r="I77" s="679">
        <f>H77*E77</f>
        <v>0</v>
      </c>
      <c r="J77" s="679"/>
      <c r="K77" s="679"/>
      <c r="L77" s="679">
        <f>K77+I77+G77</f>
        <v>0</v>
      </c>
    </row>
    <row r="78" spans="1:15" s="339" customFormat="1">
      <c r="A78" s="675"/>
      <c r="B78" s="676" t="s">
        <v>45</v>
      </c>
      <c r="C78" s="677" t="s">
        <v>2</v>
      </c>
      <c r="D78" s="692">
        <v>2.7E-2</v>
      </c>
      <c r="E78" s="693">
        <f>D78*E76</f>
        <v>0.91800000000000004</v>
      </c>
      <c r="F78" s="679"/>
      <c r="G78" s="679"/>
      <c r="H78" s="679"/>
      <c r="I78" s="679"/>
      <c r="J78" s="679"/>
      <c r="K78" s="679">
        <f>E78*J78</f>
        <v>0</v>
      </c>
      <c r="L78" s="679">
        <f>K78+I78+G78</f>
        <v>0</v>
      </c>
    </row>
    <row r="79" spans="1:15" s="223" customFormat="1" ht="17.399999999999999">
      <c r="A79" s="675"/>
      <c r="B79" s="680" t="s">
        <v>71</v>
      </c>
      <c r="C79" s="677" t="s">
        <v>124</v>
      </c>
      <c r="D79" s="681">
        <f>0.0238*1.05</f>
        <v>2.4990000000000002E-2</v>
      </c>
      <c r="E79" s="679">
        <f>D79*E76</f>
        <v>0.84966000000000008</v>
      </c>
      <c r="F79" s="679"/>
      <c r="G79" s="679">
        <f>E79*F79</f>
        <v>0</v>
      </c>
      <c r="H79" s="679"/>
      <c r="I79" s="679"/>
      <c r="J79" s="679"/>
      <c r="K79" s="679"/>
      <c r="L79" s="679">
        <f>K79+I79+G79</f>
        <v>0</v>
      </c>
    </row>
    <row r="80" spans="1:15" s="339" customFormat="1">
      <c r="A80" s="675"/>
      <c r="B80" s="676" t="s">
        <v>51</v>
      </c>
      <c r="C80" s="677" t="s">
        <v>2</v>
      </c>
      <c r="D80" s="692">
        <v>3.0000000000000001E-3</v>
      </c>
      <c r="E80" s="693">
        <f>D80*E76</f>
        <v>0.10200000000000001</v>
      </c>
      <c r="F80" s="679"/>
      <c r="G80" s="679">
        <f>E80*F80</f>
        <v>0</v>
      </c>
      <c r="H80" s="679"/>
      <c r="I80" s="679"/>
      <c r="J80" s="679"/>
      <c r="K80" s="679"/>
      <c r="L80" s="679">
        <f>K80+I80+G80</f>
        <v>0</v>
      </c>
    </row>
    <row r="81" spans="1:17" s="1" customFormat="1" ht="30">
      <c r="A81" s="728">
        <v>21</v>
      </c>
      <c r="B81" s="729" t="s">
        <v>230</v>
      </c>
      <c r="C81" s="728" t="s">
        <v>41</v>
      </c>
      <c r="D81" s="730"/>
      <c r="E81" s="731">
        <v>0.25</v>
      </c>
      <c r="F81" s="732"/>
      <c r="G81" s="733"/>
      <c r="H81" s="732"/>
      <c r="I81" s="734"/>
      <c r="J81" s="732"/>
      <c r="K81" s="734"/>
      <c r="L81" s="734"/>
      <c r="M81" s="326"/>
      <c r="N81" s="326"/>
      <c r="O81" s="326"/>
      <c r="P81" s="326"/>
      <c r="Q81" s="326"/>
    </row>
    <row r="82" spans="1:17" s="1" customFormat="1" ht="17.399999999999999">
      <c r="A82" s="725"/>
      <c r="B82" s="676" t="s">
        <v>42</v>
      </c>
      <c r="C82" s="677" t="s">
        <v>47</v>
      </c>
      <c r="D82" s="677">
        <v>1</v>
      </c>
      <c r="E82" s="678">
        <f>E81*D82</f>
        <v>0.25</v>
      </c>
      <c r="F82" s="723"/>
      <c r="G82" s="723"/>
      <c r="H82" s="723"/>
      <c r="I82" s="724">
        <f>H82*E82</f>
        <v>0</v>
      </c>
      <c r="J82" s="723"/>
      <c r="K82" s="724"/>
      <c r="L82" s="724">
        <f>K82+I82+G82</f>
        <v>0</v>
      </c>
      <c r="M82" s="326"/>
      <c r="N82" s="326"/>
      <c r="O82" s="326"/>
      <c r="P82" s="326"/>
      <c r="Q82" s="326"/>
    </row>
    <row r="83" spans="1:17" s="1" customFormat="1">
      <c r="A83" s="725"/>
      <c r="B83" s="676" t="s">
        <v>49</v>
      </c>
      <c r="C83" s="677" t="s">
        <v>2</v>
      </c>
      <c r="D83" s="692">
        <v>0.77</v>
      </c>
      <c r="E83" s="693">
        <f>E81*D83</f>
        <v>0.1925</v>
      </c>
      <c r="F83" s="723"/>
      <c r="G83" s="723"/>
      <c r="H83" s="723"/>
      <c r="I83" s="724"/>
      <c r="J83" s="723"/>
      <c r="K83" s="724">
        <f>J83*E83</f>
        <v>0</v>
      </c>
      <c r="L83" s="724">
        <f>K83+I83+G83</f>
        <v>0</v>
      </c>
      <c r="M83" s="326"/>
      <c r="N83" s="326"/>
      <c r="O83" s="326"/>
      <c r="P83" s="326"/>
      <c r="Q83" s="326"/>
    </row>
    <row r="84" spans="1:17" s="1" customFormat="1" ht="17.399999999999999">
      <c r="A84" s="725"/>
      <c r="B84" s="680" t="s">
        <v>120</v>
      </c>
      <c r="C84" s="677" t="s">
        <v>47</v>
      </c>
      <c r="D84" s="718">
        <v>1.0149999999999999</v>
      </c>
      <c r="E84" s="693">
        <f>E81*D84</f>
        <v>0.25374999999999998</v>
      </c>
      <c r="F84" s="723"/>
      <c r="G84" s="723">
        <f>F84*E84</f>
        <v>0</v>
      </c>
      <c r="H84" s="723"/>
      <c r="I84" s="724"/>
      <c r="J84" s="723"/>
      <c r="K84" s="724"/>
      <c r="L84" s="724">
        <f>K84+I84+G84</f>
        <v>0</v>
      </c>
      <c r="M84" s="326"/>
      <c r="N84" s="326"/>
      <c r="O84" s="326"/>
      <c r="P84" s="326"/>
      <c r="Q84" s="326"/>
    </row>
    <row r="85" spans="1:17" s="1" customFormat="1" ht="30">
      <c r="A85" s="682"/>
      <c r="B85" s="113" t="s">
        <v>145</v>
      </c>
      <c r="C85" s="675" t="s">
        <v>53</v>
      </c>
      <c r="D85" s="675">
        <v>7.5399999999999995E-2</v>
      </c>
      <c r="E85" s="679">
        <f>D85*E81</f>
        <v>1.8849999999999999E-2</v>
      </c>
      <c r="F85" s="679"/>
      <c r="G85" s="688">
        <f t="shared" ref="G85:G87" si="1">F85*E85</f>
        <v>0</v>
      </c>
      <c r="H85" s="679"/>
      <c r="I85" s="699"/>
      <c r="J85" s="682"/>
      <c r="K85" s="682"/>
      <c r="L85" s="688">
        <f t="shared" ref="L85:L87" si="2">K85+I85+G85</f>
        <v>0</v>
      </c>
      <c r="M85" s="326"/>
      <c r="N85" s="326"/>
      <c r="O85" s="326"/>
      <c r="P85" s="326"/>
      <c r="Q85" s="326"/>
    </row>
    <row r="86" spans="1:17" s="2" customFormat="1" ht="17.399999999999999">
      <c r="A86" s="697"/>
      <c r="B86" s="726" t="s">
        <v>54</v>
      </c>
      <c r="C86" s="675" t="s">
        <v>47</v>
      </c>
      <c r="D86" s="698">
        <v>8.0000000000000004E-4</v>
      </c>
      <c r="E86" s="698">
        <f>D86*E81</f>
        <v>2.0000000000000001E-4</v>
      </c>
      <c r="F86" s="727"/>
      <c r="G86" s="720">
        <f t="shared" si="1"/>
        <v>0</v>
      </c>
      <c r="H86" s="719"/>
      <c r="I86" s="719"/>
      <c r="J86" s="719"/>
      <c r="K86" s="719"/>
      <c r="L86" s="719">
        <f t="shared" si="2"/>
        <v>0</v>
      </c>
      <c r="M86" s="227"/>
      <c r="N86" s="227"/>
      <c r="O86" s="227"/>
      <c r="P86" s="227"/>
      <c r="Q86" s="227"/>
    </row>
    <row r="87" spans="1:17" s="1" customFormat="1">
      <c r="A87" s="725"/>
      <c r="B87" s="676" t="s">
        <v>51</v>
      </c>
      <c r="C87" s="677" t="s">
        <v>2</v>
      </c>
      <c r="D87" s="692">
        <v>7.0000000000000007E-2</v>
      </c>
      <c r="E87" s="693">
        <f>E81*D87</f>
        <v>1.7500000000000002E-2</v>
      </c>
      <c r="F87" s="723"/>
      <c r="G87" s="723">
        <f t="shared" si="1"/>
        <v>0</v>
      </c>
      <c r="H87" s="723"/>
      <c r="I87" s="724"/>
      <c r="J87" s="723"/>
      <c r="K87" s="724"/>
      <c r="L87" s="724">
        <f t="shared" si="2"/>
        <v>0</v>
      </c>
      <c r="M87" s="326"/>
      <c r="N87" s="326"/>
      <c r="O87" s="326"/>
      <c r="P87" s="326"/>
      <c r="Q87" s="326"/>
    </row>
    <row r="88" spans="1:17" s="366" customFormat="1" ht="42" customHeight="1">
      <c r="A88" s="330">
        <v>22</v>
      </c>
      <c r="B88" s="330" t="s">
        <v>248</v>
      </c>
      <c r="C88" s="330" t="s">
        <v>130</v>
      </c>
      <c r="D88" s="330"/>
      <c r="E88" s="365">
        <v>7</v>
      </c>
      <c r="F88" s="336"/>
      <c r="G88" s="336"/>
      <c r="H88" s="336"/>
      <c r="I88" s="336"/>
      <c r="J88" s="336"/>
      <c r="K88" s="336"/>
      <c r="L88" s="336"/>
    </row>
    <row r="89" spans="1:17" s="367" customFormat="1" ht="17.399999999999999">
      <c r="A89" s="327"/>
      <c r="B89" s="348" t="s">
        <v>42</v>
      </c>
      <c r="C89" s="675" t="s">
        <v>53</v>
      </c>
      <c r="D89" s="349">
        <v>1</v>
      </c>
      <c r="E89" s="926">
        <f>D89*E88</f>
        <v>7</v>
      </c>
      <c r="F89" s="328"/>
      <c r="G89" s="328"/>
      <c r="H89" s="328"/>
      <c r="I89" s="328">
        <f>H89*E89</f>
        <v>0</v>
      </c>
      <c r="J89" s="328"/>
      <c r="K89" s="328"/>
      <c r="L89" s="328">
        <f>K89+I89+G89</f>
        <v>0</v>
      </c>
    </row>
    <row r="90" spans="1:17" s="367" customFormat="1">
      <c r="A90" s="327"/>
      <c r="B90" s="348" t="s">
        <v>49</v>
      </c>
      <c r="C90" s="349" t="s">
        <v>2</v>
      </c>
      <c r="D90" s="356">
        <f>(0.95+4*0.23)/100</f>
        <v>1.8700000000000001E-2</v>
      </c>
      <c r="E90" s="927">
        <f>D90*E88</f>
        <v>0.13090000000000002</v>
      </c>
      <c r="F90" s="328"/>
      <c r="G90" s="328"/>
      <c r="H90" s="328"/>
      <c r="I90" s="328"/>
      <c r="J90" s="328"/>
      <c r="K90" s="328">
        <f>E90*J90</f>
        <v>0</v>
      </c>
      <c r="L90" s="328">
        <f>K90+I90+G90</f>
        <v>0</v>
      </c>
    </row>
    <row r="91" spans="1:17" s="367" customFormat="1" ht="17.399999999999999">
      <c r="A91" s="327"/>
      <c r="B91" s="369" t="s">
        <v>75</v>
      </c>
      <c r="C91" s="349" t="s">
        <v>124</v>
      </c>
      <c r="D91" s="370">
        <f>(2.04+4*0.51)/100</f>
        <v>4.0800000000000003E-2</v>
      </c>
      <c r="E91" s="328">
        <f>D91*E88</f>
        <v>0.28560000000000002</v>
      </c>
      <c r="F91" s="368"/>
      <c r="G91" s="328">
        <f>F91*E91</f>
        <v>0</v>
      </c>
      <c r="H91" s="328"/>
      <c r="I91" s="328"/>
      <c r="J91" s="328"/>
      <c r="K91" s="328"/>
      <c r="L91" s="328">
        <f>K91+I91+G91</f>
        <v>0</v>
      </c>
    </row>
    <row r="92" spans="1:17" s="367" customFormat="1" ht="15" customHeight="1">
      <c r="A92" s="327"/>
      <c r="B92" s="348" t="s">
        <v>51</v>
      </c>
      <c r="C92" s="349" t="s">
        <v>2</v>
      </c>
      <c r="D92" s="370">
        <v>6.3600000000000004E-2</v>
      </c>
      <c r="E92" s="328">
        <f>D92*E88</f>
        <v>0.44520000000000004</v>
      </c>
      <c r="F92" s="328"/>
      <c r="G92" s="328">
        <f>F92*E92</f>
        <v>0</v>
      </c>
      <c r="H92" s="328"/>
      <c r="I92" s="328"/>
      <c r="J92" s="328"/>
      <c r="K92" s="328"/>
      <c r="L92" s="328">
        <f>K92+I92+G92</f>
        <v>0</v>
      </c>
    </row>
    <row r="93" spans="1:17" s="3" customFormat="1" ht="30">
      <c r="A93" s="752">
        <v>23</v>
      </c>
      <c r="B93" s="665" t="s">
        <v>249</v>
      </c>
      <c r="C93" s="330" t="s">
        <v>130</v>
      </c>
      <c r="D93" s="330"/>
      <c r="E93" s="365">
        <v>7</v>
      </c>
      <c r="F93" s="753"/>
      <c r="G93" s="753"/>
      <c r="H93" s="753"/>
      <c r="I93" s="763"/>
      <c r="J93" s="753"/>
      <c r="K93" s="763"/>
      <c r="L93" s="763"/>
      <c r="M93" s="67"/>
      <c r="N93" s="67"/>
      <c r="O93" s="67"/>
      <c r="P93" s="67"/>
      <c r="Q93" s="67"/>
    </row>
    <row r="94" spans="1:17" s="70" customFormat="1" ht="17.399999999999999">
      <c r="A94" s="565"/>
      <c r="B94" s="113" t="s">
        <v>65</v>
      </c>
      <c r="C94" s="675" t="s">
        <v>53</v>
      </c>
      <c r="D94" s="566">
        <v>1</v>
      </c>
      <c r="E94" s="117">
        <f>E93*D94</f>
        <v>7</v>
      </c>
      <c r="F94" s="117"/>
      <c r="G94" s="69"/>
      <c r="H94" s="117"/>
      <c r="I94" s="69">
        <f>H94*E94</f>
        <v>0</v>
      </c>
      <c r="J94" s="117"/>
      <c r="K94" s="69"/>
      <c r="L94" s="69">
        <f>K94+I94+G94</f>
        <v>0</v>
      </c>
      <c r="M94" s="250"/>
      <c r="N94" s="181"/>
      <c r="O94" s="181"/>
    </row>
    <row r="95" spans="1:17" s="70" customFormat="1">
      <c r="A95" s="108"/>
      <c r="B95" s="113" t="s">
        <v>49</v>
      </c>
      <c r="C95" s="565" t="s">
        <v>2</v>
      </c>
      <c r="D95" s="566">
        <v>4.4999999999999998E-2</v>
      </c>
      <c r="E95" s="94">
        <f>D95*E93</f>
        <v>0.315</v>
      </c>
      <c r="F95" s="93"/>
      <c r="G95" s="120"/>
      <c r="H95" s="94"/>
      <c r="I95" s="129"/>
      <c r="J95" s="94"/>
      <c r="K95" s="120">
        <f>J95*E95</f>
        <v>0</v>
      </c>
      <c r="L95" s="120">
        <f>K95+I95+G95</f>
        <v>0</v>
      </c>
      <c r="M95" s="250"/>
      <c r="N95" s="181"/>
      <c r="O95" s="181"/>
    </row>
    <row r="96" spans="1:17" s="1" customFormat="1" ht="17.399999999999999">
      <c r="A96" s="571"/>
      <c r="B96" s="668" t="s">
        <v>250</v>
      </c>
      <c r="C96" s="675" t="s">
        <v>53</v>
      </c>
      <c r="D96" s="751">
        <v>1</v>
      </c>
      <c r="E96" s="928">
        <f>D96*E93</f>
        <v>7</v>
      </c>
      <c r="F96" s="576"/>
      <c r="G96" s="328">
        <f>F96*E96</f>
        <v>0</v>
      </c>
      <c r="H96" s="328"/>
      <c r="I96" s="328"/>
      <c r="J96" s="328"/>
      <c r="K96" s="328"/>
      <c r="L96" s="328">
        <f>K96+I96+G96</f>
        <v>0</v>
      </c>
      <c r="M96" s="326"/>
      <c r="N96" s="326"/>
      <c r="O96" s="326"/>
      <c r="P96" s="326"/>
      <c r="Q96" s="326"/>
    </row>
    <row r="97" spans="1:17" s="1" customFormat="1">
      <c r="A97" s="571"/>
      <c r="B97" s="668" t="s">
        <v>73</v>
      </c>
      <c r="C97" s="669" t="s">
        <v>57</v>
      </c>
      <c r="D97" s="751">
        <v>0.625</v>
      </c>
      <c r="E97" s="928">
        <f>D97*E93</f>
        <v>4.375</v>
      </c>
      <c r="F97" s="576"/>
      <c r="G97" s="328">
        <f>F97*E97</f>
        <v>0</v>
      </c>
      <c r="H97" s="328"/>
      <c r="I97" s="328"/>
      <c r="J97" s="328"/>
      <c r="K97" s="328"/>
      <c r="L97" s="328">
        <f>K97+I97+G97</f>
        <v>0</v>
      </c>
      <c r="M97" s="326"/>
      <c r="N97" s="326"/>
      <c r="O97" s="326"/>
      <c r="P97" s="326"/>
      <c r="Q97" s="326"/>
    </row>
    <row r="98" spans="1:17" s="367" customFormat="1" ht="15" customHeight="1">
      <c r="A98" s="327"/>
      <c r="B98" s="348" t="s">
        <v>51</v>
      </c>
      <c r="C98" s="349" t="s">
        <v>2</v>
      </c>
      <c r="D98" s="370">
        <v>4.2999999999999997E-2</v>
      </c>
      <c r="E98" s="328">
        <f>D98*E93</f>
        <v>0.30099999999999999</v>
      </c>
      <c r="F98" s="328"/>
      <c r="G98" s="328">
        <f>F98*E98</f>
        <v>0</v>
      </c>
      <c r="H98" s="328"/>
      <c r="I98" s="328"/>
      <c r="J98" s="328"/>
      <c r="K98" s="328"/>
      <c r="L98" s="328">
        <f>K98+I98+G98</f>
        <v>0</v>
      </c>
    </row>
    <row r="99" spans="1:17" s="70" customFormat="1" ht="17.399999999999999">
      <c r="A99" s="357">
        <v>24</v>
      </c>
      <c r="B99" s="271" t="s">
        <v>72</v>
      </c>
      <c r="C99" s="280" t="s">
        <v>130</v>
      </c>
      <c r="D99" s="359"/>
      <c r="E99" s="374">
        <v>16</v>
      </c>
      <c r="F99" s="361"/>
      <c r="G99" s="380"/>
      <c r="H99" s="361"/>
      <c r="I99" s="362"/>
      <c r="J99" s="361"/>
      <c r="K99" s="362"/>
      <c r="L99" s="401"/>
      <c r="M99" s="250"/>
      <c r="N99" s="181"/>
      <c r="O99" s="181"/>
    </row>
    <row r="100" spans="1:17" s="70" customFormat="1" ht="17.399999999999999">
      <c r="A100" s="565"/>
      <c r="B100" s="113" t="s">
        <v>65</v>
      </c>
      <c r="C100" s="675" t="s">
        <v>53</v>
      </c>
      <c r="D100" s="566">
        <v>1</v>
      </c>
      <c r="E100" s="117">
        <f>E99*D100</f>
        <v>16</v>
      </c>
      <c r="F100" s="117"/>
      <c r="G100" s="69"/>
      <c r="H100" s="679"/>
      <c r="I100" s="69">
        <f>H100*E100</f>
        <v>0</v>
      </c>
      <c r="J100" s="117"/>
      <c r="K100" s="69"/>
      <c r="L100" s="69">
        <f>K100+I100+G100</f>
        <v>0</v>
      </c>
      <c r="M100" s="250"/>
      <c r="N100" s="181"/>
      <c r="O100" s="181"/>
    </row>
    <row r="101" spans="1:17" s="70" customFormat="1">
      <c r="A101" s="108"/>
      <c r="B101" s="113" t="s">
        <v>49</v>
      </c>
      <c r="C101" s="565" t="s">
        <v>2</v>
      </c>
      <c r="D101" s="566">
        <v>0.01</v>
      </c>
      <c r="E101" s="94">
        <f>D101*E99</f>
        <v>0.16</v>
      </c>
      <c r="F101" s="93"/>
      <c r="G101" s="120"/>
      <c r="H101" s="94"/>
      <c r="I101" s="129"/>
      <c r="J101" s="94"/>
      <c r="K101" s="120">
        <f>J101*E101</f>
        <v>0</v>
      </c>
      <c r="L101" s="120">
        <f>K101+I101+G101</f>
        <v>0</v>
      </c>
      <c r="M101" s="250"/>
      <c r="N101" s="181"/>
      <c r="O101" s="181"/>
    </row>
    <row r="102" spans="1:17" s="70" customFormat="1">
      <c r="A102" s="700"/>
      <c r="B102" s="690" t="s">
        <v>210</v>
      </c>
      <c r="C102" s="737" t="s">
        <v>57</v>
      </c>
      <c r="D102" s="738">
        <f>63/1.3*0.01</f>
        <v>0.48461538461538461</v>
      </c>
      <c r="E102" s="699">
        <f>D102*E99</f>
        <v>7.7538461538461538</v>
      </c>
      <c r="F102" s="701"/>
      <c r="G102" s="679">
        <f>F102*E102</f>
        <v>0</v>
      </c>
      <c r="H102" s="150"/>
      <c r="I102" s="54"/>
      <c r="J102" s="150"/>
      <c r="K102" s="54"/>
      <c r="L102" s="69">
        <f>K102+I102+G102</f>
        <v>0</v>
      </c>
      <c r="M102" s="250"/>
      <c r="N102" s="181"/>
      <c r="O102" s="181"/>
    </row>
    <row r="103" spans="1:17" s="70" customFormat="1">
      <c r="A103" s="700"/>
      <c r="B103" s="690" t="s">
        <v>79</v>
      </c>
      <c r="C103" s="737" t="s">
        <v>57</v>
      </c>
      <c r="D103" s="738">
        <v>0.63</v>
      </c>
      <c r="E103" s="699">
        <f>D103*E99</f>
        <v>10.08</v>
      </c>
      <c r="F103" s="685"/>
      <c r="G103" s="688">
        <f>E103*F103</f>
        <v>0</v>
      </c>
      <c r="H103" s="128"/>
      <c r="I103" s="129"/>
      <c r="J103" s="128"/>
      <c r="K103" s="129"/>
      <c r="L103" s="69">
        <f>K103+I103+G103</f>
        <v>0</v>
      </c>
      <c r="M103" s="250"/>
      <c r="N103" s="181"/>
      <c r="O103" s="181"/>
    </row>
    <row r="104" spans="1:17" s="70" customFormat="1">
      <c r="A104" s="682"/>
      <c r="B104" s="694" t="s">
        <v>51</v>
      </c>
      <c r="C104" s="677" t="s">
        <v>2</v>
      </c>
      <c r="D104" s="702">
        <v>1.6E-2</v>
      </c>
      <c r="E104" s="699">
        <f>D104*E99</f>
        <v>0.25600000000000001</v>
      </c>
      <c r="F104" s="699"/>
      <c r="G104" s="688">
        <f>E104*F104</f>
        <v>0</v>
      </c>
      <c r="H104" s="128"/>
      <c r="I104" s="129"/>
      <c r="J104" s="128"/>
      <c r="K104" s="129"/>
      <c r="L104" s="69">
        <f>K104+I104+G104</f>
        <v>0</v>
      </c>
      <c r="M104" s="250"/>
      <c r="N104" s="181"/>
      <c r="O104" s="181"/>
    </row>
    <row r="105" spans="1:17" s="72" customFormat="1" ht="30">
      <c r="A105" s="280">
        <v>25</v>
      </c>
      <c r="B105" s="283" t="s">
        <v>68</v>
      </c>
      <c r="C105" s="280" t="s">
        <v>130</v>
      </c>
      <c r="D105" s="284"/>
      <c r="E105" s="285">
        <v>11</v>
      </c>
      <c r="F105" s="286"/>
      <c r="G105" s="287"/>
      <c r="H105" s="286"/>
      <c r="I105" s="287"/>
      <c r="J105" s="286"/>
      <c r="K105" s="287"/>
      <c r="L105" s="287"/>
      <c r="M105" s="250"/>
      <c r="N105" s="257"/>
      <c r="O105" s="257"/>
    </row>
    <row r="106" spans="1:17" s="70" customFormat="1">
      <c r="A106" s="565"/>
      <c r="B106" s="113" t="s">
        <v>42</v>
      </c>
      <c r="C106" s="565" t="s">
        <v>43</v>
      </c>
      <c r="D106" s="115">
        <v>0.98499999999999999</v>
      </c>
      <c r="E106" s="116">
        <f>D106*E105</f>
        <v>10.834999999999999</v>
      </c>
      <c r="F106" s="117"/>
      <c r="G106" s="69"/>
      <c r="H106" s="117"/>
      <c r="I106" s="69">
        <f>H106*E106</f>
        <v>0</v>
      </c>
      <c r="J106" s="117"/>
      <c r="K106" s="69"/>
      <c r="L106" s="69">
        <f>K106+I106+G106</f>
        <v>0</v>
      </c>
      <c r="M106" s="250"/>
      <c r="N106" s="181"/>
      <c r="O106" s="181"/>
    </row>
    <row r="107" spans="1:17" s="70" customFormat="1">
      <c r="A107" s="565"/>
      <c r="B107" s="113" t="s">
        <v>49</v>
      </c>
      <c r="C107" s="565" t="s">
        <v>2</v>
      </c>
      <c r="D107" s="115">
        <v>3.8999999999999998E-3</v>
      </c>
      <c r="E107" s="116">
        <f>D107*E105</f>
        <v>4.2900000000000001E-2</v>
      </c>
      <c r="F107" s="117"/>
      <c r="G107" s="69"/>
      <c r="H107" s="117"/>
      <c r="I107" s="69"/>
      <c r="J107" s="117"/>
      <c r="K107" s="152">
        <f>J107*E107</f>
        <v>0</v>
      </c>
      <c r="L107" s="152">
        <f>K107+I107+G107</f>
        <v>0</v>
      </c>
      <c r="M107" s="250"/>
      <c r="N107" s="181"/>
      <c r="O107" s="181"/>
    </row>
    <row r="108" spans="1:17" s="70" customFormat="1" ht="17.399999999999999">
      <c r="A108" s="151"/>
      <c r="B108" s="51" t="s">
        <v>69</v>
      </c>
      <c r="C108" s="565" t="s">
        <v>123</v>
      </c>
      <c r="D108" s="201">
        <v>1.03</v>
      </c>
      <c r="E108" s="94">
        <f>D108*E105</f>
        <v>11.33</v>
      </c>
      <c r="F108" s="197"/>
      <c r="G108" s="202">
        <f>F108*E108</f>
        <v>0</v>
      </c>
      <c r="H108" s="200"/>
      <c r="I108" s="199"/>
      <c r="J108" s="200"/>
      <c r="K108" s="199"/>
      <c r="L108" s="69">
        <f>K108+I108+G108</f>
        <v>0</v>
      </c>
      <c r="M108" s="250"/>
      <c r="N108" s="181"/>
      <c r="O108" s="181"/>
    </row>
    <row r="109" spans="1:17" s="70" customFormat="1">
      <c r="A109" s="157"/>
      <c r="B109" s="51" t="s">
        <v>51</v>
      </c>
      <c r="C109" s="565" t="s">
        <v>2</v>
      </c>
      <c r="D109" s="566">
        <v>1.6E-2</v>
      </c>
      <c r="E109" s="94">
        <f>D109*E105</f>
        <v>0.17599999999999999</v>
      </c>
      <c r="F109" s="117"/>
      <c r="G109" s="69">
        <f>F109*E109</f>
        <v>0</v>
      </c>
      <c r="H109" s="150"/>
      <c r="I109" s="54"/>
      <c r="J109" s="150"/>
      <c r="K109" s="54"/>
      <c r="L109" s="69">
        <f>K109+I109+G109</f>
        <v>0</v>
      </c>
      <c r="M109" s="250"/>
      <c r="N109" s="181"/>
      <c r="O109" s="181"/>
    </row>
    <row r="110" spans="1:17" s="904" customFormat="1" ht="30">
      <c r="A110" s="900"/>
      <c r="B110" s="689" t="s">
        <v>301</v>
      </c>
      <c r="C110" s="671" t="s">
        <v>130</v>
      </c>
      <c r="D110" s="901"/>
      <c r="E110" s="902">
        <v>7.96</v>
      </c>
      <c r="F110" s="901"/>
      <c r="G110" s="689"/>
      <c r="H110" s="903"/>
      <c r="I110" s="901"/>
      <c r="J110" s="903"/>
      <c r="K110" s="901"/>
      <c r="L110" s="900"/>
    </row>
    <row r="111" spans="1:17" s="335" customFormat="1" ht="22.05" customHeight="1">
      <c r="A111" s="675"/>
      <c r="B111" s="676" t="s">
        <v>65</v>
      </c>
      <c r="C111" s="675" t="s">
        <v>133</v>
      </c>
      <c r="D111" s="679">
        <v>1</v>
      </c>
      <c r="E111" s="679">
        <f>E110*D111</f>
        <v>7.96</v>
      </c>
      <c r="F111" s="675"/>
      <c r="G111" s="675"/>
      <c r="H111" s="679"/>
      <c r="I111" s="679">
        <f>H111*E111</f>
        <v>0</v>
      </c>
      <c r="J111" s="675"/>
      <c r="K111" s="675"/>
      <c r="L111" s="905">
        <f t="shared" ref="L111:L113" si="3">K111+I111+G111</f>
        <v>0</v>
      </c>
    </row>
    <row r="112" spans="1:17" s="335" customFormat="1" ht="13.5" customHeight="1">
      <c r="A112" s="700"/>
      <c r="B112" s="690" t="s">
        <v>210</v>
      </c>
      <c r="C112" s="906" t="s">
        <v>57</v>
      </c>
      <c r="D112" s="675">
        <v>0.63</v>
      </c>
      <c r="E112" s="929">
        <f>D112*E110</f>
        <v>5.0148000000000001</v>
      </c>
      <c r="F112" s="701"/>
      <c r="G112" s="679">
        <f>F112*E112</f>
        <v>0</v>
      </c>
      <c r="H112" s="691"/>
      <c r="I112" s="690"/>
      <c r="J112" s="691"/>
      <c r="K112" s="690"/>
      <c r="L112" s="679">
        <f t="shared" si="3"/>
        <v>0</v>
      </c>
    </row>
    <row r="113" spans="1:17" s="70" customFormat="1">
      <c r="A113" s="682"/>
      <c r="B113" s="694" t="s">
        <v>51</v>
      </c>
      <c r="C113" s="677" t="s">
        <v>2</v>
      </c>
      <c r="D113" s="684">
        <v>1.7999999999999999E-2</v>
      </c>
      <c r="E113" s="699">
        <f>D113*E102</f>
        <v>0.13956923076923075</v>
      </c>
      <c r="F113" s="699"/>
      <c r="G113" s="688">
        <f>E113*F113</f>
        <v>0</v>
      </c>
      <c r="H113" s="687"/>
      <c r="I113" s="686"/>
      <c r="J113" s="687"/>
      <c r="K113" s="686"/>
      <c r="L113" s="679">
        <f t="shared" si="3"/>
        <v>0</v>
      </c>
      <c r="M113" s="181"/>
      <c r="N113" s="181"/>
      <c r="O113" s="250"/>
      <c r="P113" s="181"/>
      <c r="Q113" s="181"/>
    </row>
    <row r="114" spans="1:17" s="904" customFormat="1" ht="30">
      <c r="A114" s="900"/>
      <c r="B114" s="689" t="s">
        <v>316</v>
      </c>
      <c r="C114" s="671" t="s">
        <v>130</v>
      </c>
      <c r="D114" s="901"/>
      <c r="E114" s="902">
        <v>2.27</v>
      </c>
      <c r="F114" s="901"/>
      <c r="G114" s="689"/>
      <c r="H114" s="903"/>
      <c r="I114" s="901"/>
      <c r="J114" s="903"/>
      <c r="K114" s="901"/>
      <c r="L114" s="900"/>
    </row>
    <row r="115" spans="1:17" s="335" customFormat="1" ht="22.05" customHeight="1">
      <c r="A115" s="675"/>
      <c r="B115" s="676" t="s">
        <v>65</v>
      </c>
      <c r="C115" s="675" t="s">
        <v>133</v>
      </c>
      <c r="D115" s="679">
        <v>1</v>
      </c>
      <c r="E115" s="679">
        <f>E114*D115</f>
        <v>2.27</v>
      </c>
      <c r="F115" s="675"/>
      <c r="G115" s="675"/>
      <c r="H115" s="679"/>
      <c r="I115" s="679">
        <f>H115*E115</f>
        <v>0</v>
      </c>
      <c r="J115" s="675"/>
      <c r="K115" s="675"/>
      <c r="L115" s="905">
        <f t="shared" ref="L115:L118" si="4">K115+I115+G115</f>
        <v>0</v>
      </c>
    </row>
    <row r="116" spans="1:17" s="335" customFormat="1" ht="13.5" customHeight="1">
      <c r="A116" s="700"/>
      <c r="B116" s="690" t="s">
        <v>210</v>
      </c>
      <c r="C116" s="906" t="s">
        <v>57</v>
      </c>
      <c r="D116" s="675">
        <v>0.63</v>
      </c>
      <c r="E116" s="929">
        <f>D116*E114</f>
        <v>1.4300999999999999</v>
      </c>
      <c r="F116" s="701"/>
      <c r="G116" s="679">
        <f>F116*E116</f>
        <v>0</v>
      </c>
      <c r="H116" s="691"/>
      <c r="I116" s="690"/>
      <c r="J116" s="691"/>
      <c r="K116" s="690"/>
      <c r="L116" s="679">
        <f t="shared" si="4"/>
        <v>0</v>
      </c>
    </row>
    <row r="117" spans="1:17" s="70" customFormat="1">
      <c r="A117" s="700"/>
      <c r="B117" s="690" t="s">
        <v>79</v>
      </c>
      <c r="C117" s="737" t="s">
        <v>57</v>
      </c>
      <c r="D117" s="738">
        <v>0.92</v>
      </c>
      <c r="E117" s="699">
        <f>D117*E114</f>
        <v>2.0884</v>
      </c>
      <c r="F117" s="685"/>
      <c r="G117" s="688">
        <f>E117*F117</f>
        <v>0</v>
      </c>
      <c r="H117" s="687"/>
      <c r="I117" s="686"/>
      <c r="J117" s="687"/>
      <c r="K117" s="686"/>
      <c r="L117" s="679">
        <f t="shared" si="4"/>
        <v>0</v>
      </c>
      <c r="M117" s="181"/>
      <c r="N117" s="925"/>
      <c r="O117" s="250"/>
      <c r="P117" s="181"/>
      <c r="Q117" s="181"/>
    </row>
    <row r="118" spans="1:17" s="70" customFormat="1">
      <c r="A118" s="682"/>
      <c r="B118" s="694" t="s">
        <v>51</v>
      </c>
      <c r="C118" s="677" t="s">
        <v>2</v>
      </c>
      <c r="D118" s="684">
        <v>1.7999999999999999E-2</v>
      </c>
      <c r="E118" s="699">
        <f>D118*E106</f>
        <v>0.19502999999999998</v>
      </c>
      <c r="F118" s="699"/>
      <c r="G118" s="688">
        <f>E118*F118</f>
        <v>0</v>
      </c>
      <c r="H118" s="687"/>
      <c r="I118" s="686"/>
      <c r="J118" s="687"/>
      <c r="K118" s="686"/>
      <c r="L118" s="679">
        <f t="shared" si="4"/>
        <v>0</v>
      </c>
      <c r="M118" s="181"/>
      <c r="N118" s="181"/>
      <c r="O118" s="250"/>
      <c r="P118" s="181"/>
      <c r="Q118" s="181"/>
    </row>
    <row r="119" spans="1:17" s="355" customFormat="1" ht="30">
      <c r="A119" s="671">
        <v>26</v>
      </c>
      <c r="B119" s="672" t="s">
        <v>281</v>
      </c>
      <c r="C119" s="272" t="s">
        <v>123</v>
      </c>
      <c r="D119" s="740"/>
      <c r="E119" s="862">
        <v>21.5</v>
      </c>
      <c r="F119" s="674"/>
      <c r="G119" s="674"/>
      <c r="H119" s="674"/>
      <c r="I119" s="674"/>
      <c r="J119" s="674"/>
      <c r="K119" s="674"/>
      <c r="L119" s="674"/>
    </row>
    <row r="120" spans="1:17" s="922" customFormat="1" ht="17.399999999999999">
      <c r="A120" s="675"/>
      <c r="B120" s="694" t="s">
        <v>42</v>
      </c>
      <c r="C120" s="675" t="s">
        <v>123</v>
      </c>
      <c r="D120" s="909">
        <v>1</v>
      </c>
      <c r="E120" s="707">
        <f>D120*E119</f>
        <v>21.5</v>
      </c>
      <c r="F120" s="685"/>
      <c r="G120" s="679"/>
      <c r="H120" s="685"/>
      <c r="I120" s="679">
        <f>H120*E120</f>
        <v>0</v>
      </c>
      <c r="J120" s="685"/>
      <c r="K120" s="679"/>
      <c r="L120" s="679">
        <f t="shared" ref="L120:L121" si="5">K120+I120+G120</f>
        <v>0</v>
      </c>
      <c r="M120" s="377"/>
      <c r="N120" s="181"/>
      <c r="O120" s="250"/>
      <c r="P120" s="377"/>
      <c r="Q120" s="377"/>
    </row>
    <row r="121" spans="1:17" s="911" customFormat="1">
      <c r="A121" s="675"/>
      <c r="B121" s="694" t="s">
        <v>282</v>
      </c>
      <c r="C121" s="677" t="s">
        <v>2</v>
      </c>
      <c r="D121" s="718">
        <v>4.2500000000000003E-2</v>
      </c>
      <c r="E121" s="704">
        <f>D121*E119</f>
        <v>0.91375000000000006</v>
      </c>
      <c r="F121" s="685"/>
      <c r="G121" s="679"/>
      <c r="H121" s="685"/>
      <c r="I121" s="679"/>
      <c r="J121" s="685"/>
      <c r="K121" s="679">
        <f>E121*J121</f>
        <v>0</v>
      </c>
      <c r="L121" s="679">
        <f t="shared" si="5"/>
        <v>0</v>
      </c>
      <c r="M121" s="378"/>
      <c r="N121" s="181"/>
      <c r="O121" s="250"/>
      <c r="P121" s="378"/>
      <c r="Q121" s="378"/>
    </row>
    <row r="122" spans="1:17" s="911" customFormat="1" ht="17.399999999999999">
      <c r="A122" s="675"/>
      <c r="B122" s="694" t="s">
        <v>306</v>
      </c>
      <c r="C122" s="675" t="s">
        <v>123</v>
      </c>
      <c r="D122" s="718">
        <v>1.05</v>
      </c>
      <c r="E122" s="704">
        <f>D122*E119</f>
        <v>22.574999999999999</v>
      </c>
      <c r="F122" s="685"/>
      <c r="G122" s="679">
        <f>E122*F122</f>
        <v>0</v>
      </c>
      <c r="H122" s="679"/>
      <c r="I122" s="679"/>
      <c r="J122" s="679"/>
      <c r="K122" s="679"/>
      <c r="L122" s="679">
        <f>K122+I122+G122</f>
        <v>0</v>
      </c>
      <c r="M122" s="378"/>
      <c r="N122" s="181"/>
      <c r="O122" s="250"/>
      <c r="P122" s="378"/>
      <c r="Q122" s="378"/>
    </row>
    <row r="123" spans="1:17" s="223" customFormat="1" ht="16.2">
      <c r="A123" s="675"/>
      <c r="B123" s="680" t="s">
        <v>73</v>
      </c>
      <c r="C123" s="677" t="s">
        <v>57</v>
      </c>
      <c r="D123" s="681">
        <v>12.5</v>
      </c>
      <c r="E123" s="679">
        <f>D123*E119</f>
        <v>268.75</v>
      </c>
      <c r="F123" s="679"/>
      <c r="G123" s="679">
        <f>E123*F123</f>
        <v>0</v>
      </c>
      <c r="H123" s="679"/>
      <c r="I123" s="679"/>
      <c r="J123" s="679"/>
      <c r="K123" s="679"/>
      <c r="L123" s="679">
        <f>K123+I123+G123</f>
        <v>0</v>
      </c>
    </row>
    <row r="124" spans="1:17" s="339" customFormat="1">
      <c r="A124" s="675"/>
      <c r="B124" s="676" t="s">
        <v>51</v>
      </c>
      <c r="C124" s="677" t="s">
        <v>2</v>
      </c>
      <c r="D124" s="692">
        <v>5.4600000000000003E-2</v>
      </c>
      <c r="E124" s="693">
        <f>D124*E119</f>
        <v>1.1739000000000002</v>
      </c>
      <c r="F124" s="679"/>
      <c r="G124" s="679">
        <f>E124*F124</f>
        <v>0</v>
      </c>
      <c r="H124" s="679"/>
      <c r="I124" s="679"/>
      <c r="J124" s="679"/>
      <c r="K124" s="679"/>
      <c r="L124" s="679">
        <f>K124+I124+G124</f>
        <v>0</v>
      </c>
    </row>
    <row r="125" spans="1:17" s="334" customFormat="1" ht="30">
      <c r="A125" s="330">
        <v>27</v>
      </c>
      <c r="B125" s="354" t="s">
        <v>121</v>
      </c>
      <c r="C125" s="402" t="s">
        <v>132</v>
      </c>
      <c r="D125" s="402"/>
      <c r="E125" s="428">
        <v>11</v>
      </c>
      <c r="F125" s="330"/>
      <c r="G125" s="336"/>
      <c r="H125" s="330"/>
      <c r="I125" s="336"/>
      <c r="J125" s="330"/>
      <c r="K125" s="336"/>
      <c r="L125" s="336"/>
    </row>
    <row r="126" spans="1:17" s="339" customFormat="1" ht="17.399999999999999">
      <c r="A126" s="327"/>
      <c r="B126" s="348" t="s">
        <v>42</v>
      </c>
      <c r="C126" s="565" t="s">
        <v>123</v>
      </c>
      <c r="D126" s="349">
        <v>1</v>
      </c>
      <c r="E126" s="926">
        <f>D126*E125</f>
        <v>11</v>
      </c>
      <c r="F126" s="327"/>
      <c r="G126" s="328"/>
      <c r="H126" s="679"/>
      <c r="I126" s="328">
        <f>H126*E126</f>
        <v>0</v>
      </c>
      <c r="J126" s="327"/>
      <c r="K126" s="328"/>
      <c r="L126" s="328">
        <f>K126+I126+G126</f>
        <v>0</v>
      </c>
    </row>
    <row r="127" spans="1:17" s="339" customFormat="1">
      <c r="A127" s="327"/>
      <c r="B127" s="348" t="s">
        <v>45</v>
      </c>
      <c r="C127" s="349" t="s">
        <v>2</v>
      </c>
      <c r="D127" s="351">
        <v>2.1000000000000001E-2</v>
      </c>
      <c r="E127" s="930">
        <f>D127*E125</f>
        <v>0.23100000000000001</v>
      </c>
      <c r="F127" s="327"/>
      <c r="G127" s="328"/>
      <c r="H127" s="327"/>
      <c r="I127" s="328"/>
      <c r="J127" s="327"/>
      <c r="K127" s="328">
        <f>E127*J127</f>
        <v>0</v>
      </c>
      <c r="L127" s="328">
        <f>K127+I127+G127</f>
        <v>0</v>
      </c>
    </row>
    <row r="128" spans="1:17" s="339" customFormat="1" ht="17.399999999999999">
      <c r="A128" s="327"/>
      <c r="B128" s="369" t="s">
        <v>244</v>
      </c>
      <c r="C128" s="327" t="s">
        <v>134</v>
      </c>
      <c r="D128" s="370">
        <f>0.0189*1.05</f>
        <v>1.9845000000000002E-2</v>
      </c>
      <c r="E128" s="328">
        <f>D128*E125</f>
        <v>0.21829500000000002</v>
      </c>
      <c r="F128" s="426"/>
      <c r="G128" s="328">
        <f>F128*E128</f>
        <v>0</v>
      </c>
      <c r="H128" s="328"/>
      <c r="I128" s="328"/>
      <c r="J128" s="328"/>
      <c r="K128" s="328"/>
      <c r="L128" s="328">
        <f>K128+I128+G128</f>
        <v>0</v>
      </c>
    </row>
    <row r="129" spans="1:13" s="334" customFormat="1" ht="17.399999999999999">
      <c r="A129" s="330">
        <v>28</v>
      </c>
      <c r="B129" s="404" t="s">
        <v>77</v>
      </c>
      <c r="C129" s="402" t="s">
        <v>132</v>
      </c>
      <c r="D129" s="340"/>
      <c r="E129" s="428">
        <v>11</v>
      </c>
      <c r="F129" s="330"/>
      <c r="G129" s="336"/>
      <c r="H129" s="330"/>
      <c r="I129" s="336"/>
      <c r="J129" s="330"/>
      <c r="K129" s="330"/>
      <c r="L129" s="336"/>
    </row>
    <row r="130" spans="1:13" s="339" customFormat="1" ht="17.399999999999999">
      <c r="A130" s="327"/>
      <c r="B130" s="348" t="s">
        <v>42</v>
      </c>
      <c r="C130" s="565" t="s">
        <v>123</v>
      </c>
      <c r="D130" s="349">
        <v>1</v>
      </c>
      <c r="E130" s="350">
        <f>D130*E129</f>
        <v>11</v>
      </c>
      <c r="F130" s="327"/>
      <c r="G130" s="328"/>
      <c r="H130" s="679"/>
      <c r="I130" s="328">
        <f>H130*E130</f>
        <v>0</v>
      </c>
      <c r="J130" s="327"/>
      <c r="K130" s="328"/>
      <c r="L130" s="328">
        <f t="shared" ref="L130:L135" si="6">K130+I130+G130</f>
        <v>0</v>
      </c>
    </row>
    <row r="131" spans="1:13" s="335" customFormat="1">
      <c r="A131" s="347"/>
      <c r="B131" s="348" t="s">
        <v>49</v>
      </c>
      <c r="C131" s="349" t="s">
        <v>2</v>
      </c>
      <c r="D131" s="398">
        <v>7.0000000000000001E-3</v>
      </c>
      <c r="E131" s="927">
        <f>D131*E129</f>
        <v>7.6999999999999999E-2</v>
      </c>
      <c r="F131" s="328"/>
      <c r="G131" s="328"/>
      <c r="H131" s="328"/>
      <c r="I131" s="328"/>
      <c r="J131" s="328"/>
      <c r="K131" s="328">
        <f>E131*J131</f>
        <v>0</v>
      </c>
      <c r="L131" s="328">
        <f t="shared" si="6"/>
        <v>0</v>
      </c>
    </row>
    <row r="132" spans="1:13" s="339" customFormat="1">
      <c r="A132" s="327"/>
      <c r="B132" s="369" t="s">
        <v>245</v>
      </c>
      <c r="C132" s="327" t="s">
        <v>57</v>
      </c>
      <c r="D132" s="427">
        <v>0.59</v>
      </c>
      <c r="E132" s="931">
        <f>D132*E129</f>
        <v>6.4899999999999993</v>
      </c>
      <c r="F132" s="328"/>
      <c r="G132" s="328">
        <f>F132*E132</f>
        <v>0</v>
      </c>
      <c r="H132" s="328"/>
      <c r="I132" s="328"/>
      <c r="J132" s="328"/>
      <c r="K132" s="328"/>
      <c r="L132" s="328">
        <f t="shared" si="6"/>
        <v>0</v>
      </c>
    </row>
    <row r="133" spans="1:13" s="339" customFormat="1">
      <c r="A133" s="590"/>
      <c r="B133" s="670" t="s">
        <v>246</v>
      </c>
      <c r="C133" s="590" t="s">
        <v>57</v>
      </c>
      <c r="D133" s="575">
        <v>0.12</v>
      </c>
      <c r="E133" s="932">
        <f>D133*E129</f>
        <v>1.3199999999999998</v>
      </c>
      <c r="F133" s="569"/>
      <c r="G133" s="328">
        <f>F133*E133</f>
        <v>0</v>
      </c>
      <c r="H133" s="328"/>
      <c r="I133" s="328"/>
      <c r="J133" s="328"/>
      <c r="K133" s="328"/>
      <c r="L133" s="328">
        <f t="shared" ref="L133" si="7">K133+I133+G133</f>
        <v>0</v>
      </c>
    </row>
    <row r="134" spans="1:13" s="339" customFormat="1">
      <c r="A134" s="327"/>
      <c r="B134" s="369" t="s">
        <v>78</v>
      </c>
      <c r="C134" s="327" t="s">
        <v>57</v>
      </c>
      <c r="D134" s="427">
        <v>0.15</v>
      </c>
      <c r="E134" s="931">
        <f>D134*E129</f>
        <v>1.65</v>
      </c>
      <c r="F134" s="328"/>
      <c r="G134" s="328">
        <f>F134*E134</f>
        <v>0</v>
      </c>
      <c r="H134" s="328"/>
      <c r="I134" s="328"/>
      <c r="J134" s="328"/>
      <c r="K134" s="328"/>
      <c r="L134" s="328">
        <f>K134+I134+G134</f>
        <v>0</v>
      </c>
    </row>
    <row r="135" spans="1:13" s="334" customFormat="1">
      <c r="A135" s="327"/>
      <c r="B135" s="369" t="s">
        <v>51</v>
      </c>
      <c r="C135" s="349" t="s">
        <v>2</v>
      </c>
      <c r="D135" s="427">
        <v>3.3999999999999998E-3</v>
      </c>
      <c r="E135" s="933">
        <f>D135*E129</f>
        <v>3.7399999999999996E-2</v>
      </c>
      <c r="F135" s="328"/>
      <c r="G135" s="328">
        <f>F135*E135</f>
        <v>0</v>
      </c>
      <c r="H135" s="328"/>
      <c r="I135" s="328"/>
      <c r="J135" s="328"/>
      <c r="K135" s="328"/>
      <c r="L135" s="328">
        <f t="shared" si="6"/>
        <v>0</v>
      </c>
    </row>
    <row r="136" spans="1:13" s="181" customFormat="1" ht="66">
      <c r="A136" s="789">
        <v>30</v>
      </c>
      <c r="B136" s="810" t="s">
        <v>299</v>
      </c>
      <c r="C136" s="588" t="s">
        <v>130</v>
      </c>
      <c r="D136" s="811"/>
      <c r="E136" s="812">
        <v>1.87</v>
      </c>
      <c r="F136" s="812"/>
      <c r="G136" s="813"/>
      <c r="H136" s="812"/>
      <c r="I136" s="813"/>
      <c r="J136" s="812"/>
      <c r="K136" s="813"/>
      <c r="L136" s="813"/>
      <c r="M136" s="250"/>
    </row>
    <row r="137" spans="1:13" s="181" customFormat="1">
      <c r="A137" s="767"/>
      <c r="B137" s="758" t="s">
        <v>42</v>
      </c>
      <c r="C137" s="793" t="s">
        <v>43</v>
      </c>
      <c r="D137" s="794">
        <v>2.52</v>
      </c>
      <c r="E137" s="795">
        <f>D137*E136</f>
        <v>4.7124000000000006</v>
      </c>
      <c r="F137" s="795"/>
      <c r="G137" s="796"/>
      <c r="H137" s="795"/>
      <c r="I137" s="796">
        <f>H137*E137</f>
        <v>0</v>
      </c>
      <c r="J137" s="795"/>
      <c r="K137" s="796"/>
      <c r="L137" s="796">
        <f t="shared" ref="L137:L148" si="8">K137+I137+G137</f>
        <v>0</v>
      </c>
      <c r="M137" s="250"/>
    </row>
    <row r="138" spans="1:13" s="181" customFormat="1">
      <c r="A138" s="797"/>
      <c r="B138" s="632" t="s">
        <v>49</v>
      </c>
      <c r="C138" s="573" t="s">
        <v>2</v>
      </c>
      <c r="D138" s="798">
        <v>9.0999999999999998E-2</v>
      </c>
      <c r="E138" s="799">
        <f>D138*E136</f>
        <v>0.17017000000000002</v>
      </c>
      <c r="F138" s="799"/>
      <c r="G138" s="800"/>
      <c r="H138" s="799"/>
      <c r="I138" s="800"/>
      <c r="J138" s="799"/>
      <c r="K138" s="800">
        <f>J138*E138</f>
        <v>0</v>
      </c>
      <c r="L138" s="800">
        <f t="shared" si="8"/>
        <v>0</v>
      </c>
      <c r="M138" s="250"/>
    </row>
    <row r="139" spans="1:13" s="181" customFormat="1" ht="25.5" customHeight="1">
      <c r="A139" s="584"/>
      <c r="B139" s="749" t="s">
        <v>300</v>
      </c>
      <c r="C139" s="801" t="s">
        <v>256</v>
      </c>
      <c r="D139" s="794">
        <v>4.05</v>
      </c>
      <c r="E139" s="742">
        <f>D139*E136</f>
        <v>7.5735000000000001</v>
      </c>
      <c r="F139" s="742"/>
      <c r="G139" s="747">
        <f t="shared" ref="G139:G148" si="9">F139*E139</f>
        <v>0</v>
      </c>
      <c r="H139" s="795"/>
      <c r="I139" s="796"/>
      <c r="J139" s="795"/>
      <c r="K139" s="796"/>
      <c r="L139" s="796">
        <f t="shared" si="8"/>
        <v>0</v>
      </c>
      <c r="M139" s="250"/>
    </row>
    <row r="140" spans="1:13" s="181" customFormat="1" ht="28.2">
      <c r="A140" s="797"/>
      <c r="B140" s="758" t="s">
        <v>262</v>
      </c>
      <c r="C140" s="793" t="s">
        <v>61</v>
      </c>
      <c r="D140" s="794">
        <v>2</v>
      </c>
      <c r="E140" s="742">
        <f>D140*E136</f>
        <v>3.74</v>
      </c>
      <c r="F140" s="742"/>
      <c r="G140" s="747">
        <f t="shared" si="9"/>
        <v>0</v>
      </c>
      <c r="H140" s="795"/>
      <c r="I140" s="796"/>
      <c r="J140" s="795"/>
      <c r="K140" s="796"/>
      <c r="L140" s="796">
        <f t="shared" si="8"/>
        <v>0</v>
      </c>
      <c r="M140" s="250"/>
    </row>
    <row r="141" spans="1:13" s="181" customFormat="1" ht="27.6">
      <c r="A141" s="789"/>
      <c r="B141" s="802" t="s">
        <v>257</v>
      </c>
      <c r="C141" s="793" t="s">
        <v>61</v>
      </c>
      <c r="D141" s="794">
        <f>0.7</f>
        <v>0.7</v>
      </c>
      <c r="E141" s="742">
        <f>D141*E136</f>
        <v>1.3089999999999999</v>
      </c>
      <c r="F141" s="742"/>
      <c r="G141" s="747">
        <f t="shared" si="9"/>
        <v>0</v>
      </c>
      <c r="H141" s="795"/>
      <c r="I141" s="796"/>
      <c r="J141" s="795"/>
      <c r="K141" s="796"/>
      <c r="L141" s="796">
        <f t="shared" si="8"/>
        <v>0</v>
      </c>
      <c r="M141" s="250"/>
    </row>
    <row r="142" spans="1:13" s="181" customFormat="1">
      <c r="A142" s="797"/>
      <c r="B142" s="749" t="s">
        <v>258</v>
      </c>
      <c r="C142" s="793" t="s">
        <v>59</v>
      </c>
      <c r="D142" s="794">
        <v>1.5</v>
      </c>
      <c r="E142" s="742">
        <f>D142*E136</f>
        <v>2.8050000000000002</v>
      </c>
      <c r="F142" s="742"/>
      <c r="G142" s="747">
        <f t="shared" si="9"/>
        <v>0</v>
      </c>
      <c r="H142" s="790"/>
      <c r="I142" s="791"/>
      <c r="J142" s="790"/>
      <c r="K142" s="791"/>
      <c r="L142" s="796">
        <f t="shared" si="8"/>
        <v>0</v>
      </c>
      <c r="M142" s="250"/>
    </row>
    <row r="143" spans="1:13" s="181" customFormat="1">
      <c r="A143" s="789"/>
      <c r="B143" s="749" t="s">
        <v>66</v>
      </c>
      <c r="C143" s="793" t="s">
        <v>59</v>
      </c>
      <c r="D143" s="794">
        <v>14</v>
      </c>
      <c r="E143" s="742">
        <f>D143*E136</f>
        <v>26.18</v>
      </c>
      <c r="F143" s="745"/>
      <c r="G143" s="747">
        <f t="shared" si="9"/>
        <v>0</v>
      </c>
      <c r="H143" s="790"/>
      <c r="I143" s="791"/>
      <c r="J143" s="790"/>
      <c r="K143" s="791"/>
      <c r="L143" s="796">
        <f t="shared" si="8"/>
        <v>0</v>
      </c>
      <c r="M143" s="250"/>
    </row>
    <row r="144" spans="1:13" s="181" customFormat="1">
      <c r="A144" s="789"/>
      <c r="B144" s="749" t="s">
        <v>259</v>
      </c>
      <c r="C144" s="793" t="s">
        <v>59</v>
      </c>
      <c r="D144" s="794">
        <v>30</v>
      </c>
      <c r="E144" s="742">
        <f>D144*E136</f>
        <v>56.1</v>
      </c>
      <c r="F144" s="742"/>
      <c r="G144" s="747">
        <f t="shared" si="9"/>
        <v>0</v>
      </c>
      <c r="H144" s="790"/>
      <c r="I144" s="791"/>
      <c r="J144" s="790"/>
      <c r="K144" s="791"/>
      <c r="L144" s="796">
        <f t="shared" si="8"/>
        <v>0</v>
      </c>
      <c r="M144" s="250"/>
    </row>
    <row r="145" spans="1:13" s="181" customFormat="1" ht="27.6">
      <c r="A145" s="789"/>
      <c r="B145" s="749" t="s">
        <v>67</v>
      </c>
      <c r="C145" s="793" t="s">
        <v>61</v>
      </c>
      <c r="D145" s="794">
        <v>1.2</v>
      </c>
      <c r="E145" s="795">
        <f>D145*E136</f>
        <v>2.2440000000000002</v>
      </c>
      <c r="F145" s="742"/>
      <c r="G145" s="796">
        <f t="shared" si="9"/>
        <v>0</v>
      </c>
      <c r="H145" s="790"/>
      <c r="I145" s="791"/>
      <c r="J145" s="790"/>
      <c r="K145" s="791"/>
      <c r="L145" s="796">
        <f t="shared" si="8"/>
        <v>0</v>
      </c>
      <c r="M145" s="250"/>
    </row>
    <row r="146" spans="1:13" s="181" customFormat="1">
      <c r="A146" s="797"/>
      <c r="B146" s="749" t="s">
        <v>260</v>
      </c>
      <c r="C146" s="793" t="s">
        <v>57</v>
      </c>
      <c r="D146" s="794">
        <v>1.5</v>
      </c>
      <c r="E146" s="795">
        <f>D146*E136</f>
        <v>2.8050000000000002</v>
      </c>
      <c r="F146" s="742"/>
      <c r="G146" s="796">
        <f t="shared" si="9"/>
        <v>0</v>
      </c>
      <c r="H146" s="790"/>
      <c r="I146" s="791"/>
      <c r="J146" s="790"/>
      <c r="K146" s="791"/>
      <c r="L146" s="796">
        <f t="shared" si="8"/>
        <v>0</v>
      </c>
      <c r="M146" s="250"/>
    </row>
    <row r="147" spans="1:13" s="181" customFormat="1" ht="17.399999999999999">
      <c r="A147" s="797"/>
      <c r="B147" s="749" t="s">
        <v>261</v>
      </c>
      <c r="C147" s="590" t="s">
        <v>123</v>
      </c>
      <c r="D147" s="794">
        <v>1</v>
      </c>
      <c r="E147" s="795">
        <f>D147*E136</f>
        <v>1.87</v>
      </c>
      <c r="F147" s="741"/>
      <c r="G147" s="796">
        <f t="shared" si="9"/>
        <v>0</v>
      </c>
      <c r="H147" s="790"/>
      <c r="I147" s="791"/>
      <c r="J147" s="790"/>
      <c r="K147" s="791"/>
      <c r="L147" s="796">
        <f t="shared" si="8"/>
        <v>0</v>
      </c>
      <c r="M147" s="250"/>
    </row>
    <row r="148" spans="1:13" s="792" customFormat="1">
      <c r="A148" s="803"/>
      <c r="B148" s="758" t="s">
        <v>51</v>
      </c>
      <c r="C148" s="804" t="s">
        <v>2</v>
      </c>
      <c r="D148" s="805">
        <v>0.16400000000000001</v>
      </c>
      <c r="E148" s="934">
        <f>D148*E136</f>
        <v>0.30668000000000001</v>
      </c>
      <c r="F148" s="806"/>
      <c r="G148" s="807">
        <f t="shared" si="9"/>
        <v>0</v>
      </c>
      <c r="H148" s="808"/>
      <c r="I148" s="809"/>
      <c r="J148" s="806"/>
      <c r="K148" s="809"/>
      <c r="L148" s="807">
        <f t="shared" si="8"/>
        <v>0</v>
      </c>
      <c r="M148" s="250"/>
    </row>
    <row r="149" spans="1:13" s="181" customFormat="1" ht="66">
      <c r="A149" s="789">
        <v>30</v>
      </c>
      <c r="B149" s="810" t="s">
        <v>284</v>
      </c>
      <c r="C149" s="588" t="s">
        <v>130</v>
      </c>
      <c r="D149" s="811"/>
      <c r="E149" s="812">
        <v>1.85</v>
      </c>
      <c r="F149" s="812"/>
      <c r="G149" s="813"/>
      <c r="H149" s="812"/>
      <c r="I149" s="813"/>
      <c r="J149" s="812"/>
      <c r="K149" s="813"/>
      <c r="L149" s="813"/>
      <c r="M149" s="250"/>
    </row>
    <row r="150" spans="1:13" s="181" customFormat="1">
      <c r="A150" s="767"/>
      <c r="B150" s="758" t="s">
        <v>42</v>
      </c>
      <c r="C150" s="793" t="s">
        <v>43</v>
      </c>
      <c r="D150" s="794">
        <v>2.52</v>
      </c>
      <c r="E150" s="795">
        <f>D150*E149</f>
        <v>4.6619999999999999</v>
      </c>
      <c r="F150" s="795"/>
      <c r="G150" s="796"/>
      <c r="H150" s="795"/>
      <c r="I150" s="796">
        <f>H150*E150</f>
        <v>0</v>
      </c>
      <c r="J150" s="795"/>
      <c r="K150" s="796"/>
      <c r="L150" s="796">
        <f t="shared" ref="L150:L161" si="10">K150+I150+G150</f>
        <v>0</v>
      </c>
      <c r="M150" s="250"/>
    </row>
    <row r="151" spans="1:13" s="181" customFormat="1">
      <c r="A151" s="797"/>
      <c r="B151" s="632" t="s">
        <v>49</v>
      </c>
      <c r="C151" s="573" t="s">
        <v>2</v>
      </c>
      <c r="D151" s="798">
        <v>9.0999999999999998E-2</v>
      </c>
      <c r="E151" s="799">
        <f>D151*E149</f>
        <v>0.16835</v>
      </c>
      <c r="F151" s="799"/>
      <c r="G151" s="800"/>
      <c r="H151" s="799"/>
      <c r="I151" s="800"/>
      <c r="J151" s="799"/>
      <c r="K151" s="800">
        <f>J151*E151</f>
        <v>0</v>
      </c>
      <c r="L151" s="800">
        <f t="shared" si="10"/>
        <v>0</v>
      </c>
      <c r="M151" s="250"/>
    </row>
    <row r="152" spans="1:13" s="181" customFormat="1" ht="25.5" customHeight="1">
      <c r="A152" s="584"/>
      <c r="B152" s="749" t="s">
        <v>255</v>
      </c>
      <c r="C152" s="801" t="s">
        <v>256</v>
      </c>
      <c r="D152" s="794">
        <v>4.05</v>
      </c>
      <c r="E152" s="742">
        <f>D152*E149</f>
        <v>7.4924999999999997</v>
      </c>
      <c r="F152" s="742"/>
      <c r="G152" s="747">
        <f t="shared" ref="G152:G161" si="11">F152*E152</f>
        <v>0</v>
      </c>
      <c r="H152" s="795"/>
      <c r="I152" s="796"/>
      <c r="J152" s="795"/>
      <c r="K152" s="796"/>
      <c r="L152" s="796">
        <f t="shared" si="10"/>
        <v>0</v>
      </c>
      <c r="M152" s="250"/>
    </row>
    <row r="153" spans="1:13" s="181" customFormat="1" ht="28.2">
      <c r="A153" s="797"/>
      <c r="B153" s="758" t="s">
        <v>262</v>
      </c>
      <c r="C153" s="793" t="s">
        <v>61</v>
      </c>
      <c r="D153" s="794">
        <v>2</v>
      </c>
      <c r="E153" s="742">
        <f>D153*E149</f>
        <v>3.7</v>
      </c>
      <c r="F153" s="742"/>
      <c r="G153" s="747">
        <f t="shared" si="11"/>
        <v>0</v>
      </c>
      <c r="H153" s="795"/>
      <c r="I153" s="796"/>
      <c r="J153" s="795"/>
      <c r="K153" s="796"/>
      <c r="L153" s="796">
        <f t="shared" si="10"/>
        <v>0</v>
      </c>
      <c r="M153" s="250"/>
    </row>
    <row r="154" spans="1:13" s="181" customFormat="1" ht="27.6">
      <c r="A154" s="789"/>
      <c r="B154" s="802" t="s">
        <v>257</v>
      </c>
      <c r="C154" s="793" t="s">
        <v>61</v>
      </c>
      <c r="D154" s="794">
        <f>0.7</f>
        <v>0.7</v>
      </c>
      <c r="E154" s="742">
        <f>D154*E149</f>
        <v>1.2949999999999999</v>
      </c>
      <c r="F154" s="742"/>
      <c r="G154" s="747">
        <f t="shared" si="11"/>
        <v>0</v>
      </c>
      <c r="H154" s="795"/>
      <c r="I154" s="796"/>
      <c r="J154" s="795"/>
      <c r="K154" s="796"/>
      <c r="L154" s="796">
        <f t="shared" si="10"/>
        <v>0</v>
      </c>
      <c r="M154" s="250"/>
    </row>
    <row r="155" spans="1:13" s="181" customFormat="1">
      <c r="A155" s="797"/>
      <c r="B155" s="749" t="s">
        <v>258</v>
      </c>
      <c r="C155" s="793" t="s">
        <v>59</v>
      </c>
      <c r="D155" s="794">
        <v>1.5</v>
      </c>
      <c r="E155" s="742">
        <f>D155*E149</f>
        <v>2.7750000000000004</v>
      </c>
      <c r="F155" s="742"/>
      <c r="G155" s="747">
        <f t="shared" si="11"/>
        <v>0</v>
      </c>
      <c r="H155" s="790"/>
      <c r="I155" s="791"/>
      <c r="J155" s="790"/>
      <c r="K155" s="791"/>
      <c r="L155" s="796">
        <f t="shared" si="10"/>
        <v>0</v>
      </c>
      <c r="M155" s="250"/>
    </row>
    <row r="156" spans="1:13" s="181" customFormat="1">
      <c r="A156" s="789"/>
      <c r="B156" s="749" t="s">
        <v>66</v>
      </c>
      <c r="C156" s="793" t="s">
        <v>59</v>
      </c>
      <c r="D156" s="794">
        <v>14</v>
      </c>
      <c r="E156" s="742">
        <f>D156*E149</f>
        <v>25.900000000000002</v>
      </c>
      <c r="F156" s="745"/>
      <c r="G156" s="747">
        <f t="shared" si="11"/>
        <v>0</v>
      </c>
      <c r="H156" s="790"/>
      <c r="I156" s="791"/>
      <c r="J156" s="790"/>
      <c r="K156" s="791"/>
      <c r="L156" s="796">
        <f t="shared" si="10"/>
        <v>0</v>
      </c>
      <c r="M156" s="250"/>
    </row>
    <row r="157" spans="1:13" s="181" customFormat="1">
      <c r="A157" s="789"/>
      <c r="B157" s="749" t="s">
        <v>259</v>
      </c>
      <c r="C157" s="793" t="s">
        <v>59</v>
      </c>
      <c r="D157" s="794">
        <v>30</v>
      </c>
      <c r="E157" s="742">
        <f>D157*E149</f>
        <v>55.5</v>
      </c>
      <c r="F157" s="742"/>
      <c r="G157" s="747">
        <f t="shared" si="11"/>
        <v>0</v>
      </c>
      <c r="H157" s="790"/>
      <c r="I157" s="791"/>
      <c r="J157" s="790"/>
      <c r="K157" s="791"/>
      <c r="L157" s="796">
        <f t="shared" si="10"/>
        <v>0</v>
      </c>
      <c r="M157" s="250"/>
    </row>
    <row r="158" spans="1:13" s="181" customFormat="1" ht="27.6">
      <c r="A158" s="789"/>
      <c r="B158" s="749" t="s">
        <v>67</v>
      </c>
      <c r="C158" s="793" t="s">
        <v>61</v>
      </c>
      <c r="D158" s="794">
        <v>1.2</v>
      </c>
      <c r="E158" s="795">
        <f>D158*E149</f>
        <v>2.2200000000000002</v>
      </c>
      <c r="F158" s="742"/>
      <c r="G158" s="796">
        <f t="shared" si="11"/>
        <v>0</v>
      </c>
      <c r="H158" s="790"/>
      <c r="I158" s="791"/>
      <c r="J158" s="790"/>
      <c r="K158" s="791"/>
      <c r="L158" s="796">
        <f t="shared" si="10"/>
        <v>0</v>
      </c>
      <c r="M158" s="250"/>
    </row>
    <row r="159" spans="1:13" s="181" customFormat="1">
      <c r="A159" s="797"/>
      <c r="B159" s="749" t="s">
        <v>260</v>
      </c>
      <c r="C159" s="793" t="s">
        <v>57</v>
      </c>
      <c r="D159" s="794">
        <v>1.5</v>
      </c>
      <c r="E159" s="795">
        <f>D159*E149</f>
        <v>2.7750000000000004</v>
      </c>
      <c r="F159" s="742"/>
      <c r="G159" s="796">
        <f t="shared" si="11"/>
        <v>0</v>
      </c>
      <c r="H159" s="790"/>
      <c r="I159" s="791"/>
      <c r="J159" s="790"/>
      <c r="K159" s="791"/>
      <c r="L159" s="796">
        <f t="shared" si="10"/>
        <v>0</v>
      </c>
      <c r="M159" s="250"/>
    </row>
    <row r="160" spans="1:13" s="181" customFormat="1" ht="17.399999999999999">
      <c r="A160" s="797"/>
      <c r="B160" s="749" t="s">
        <v>261</v>
      </c>
      <c r="C160" s="590" t="s">
        <v>123</v>
      </c>
      <c r="D160" s="794">
        <v>1</v>
      </c>
      <c r="E160" s="795">
        <f>D160*E149</f>
        <v>1.85</v>
      </c>
      <c r="F160" s="741"/>
      <c r="G160" s="796">
        <f t="shared" si="11"/>
        <v>0</v>
      </c>
      <c r="H160" s="790"/>
      <c r="I160" s="791"/>
      <c r="J160" s="790"/>
      <c r="K160" s="791"/>
      <c r="L160" s="796">
        <f t="shared" si="10"/>
        <v>0</v>
      </c>
      <c r="M160" s="250"/>
    </row>
    <row r="161" spans="1:17" s="792" customFormat="1">
      <c r="A161" s="803"/>
      <c r="B161" s="758" t="s">
        <v>51</v>
      </c>
      <c r="C161" s="804" t="s">
        <v>2</v>
      </c>
      <c r="D161" s="805">
        <v>0.16400000000000001</v>
      </c>
      <c r="E161" s="934">
        <f>D161*E149</f>
        <v>0.3034</v>
      </c>
      <c r="F161" s="806"/>
      <c r="G161" s="807">
        <f t="shared" si="11"/>
        <v>0</v>
      </c>
      <c r="H161" s="808"/>
      <c r="I161" s="809"/>
      <c r="J161" s="806"/>
      <c r="K161" s="809"/>
      <c r="L161" s="807">
        <f t="shared" si="10"/>
        <v>0</v>
      </c>
      <c r="M161" s="250"/>
    </row>
    <row r="162" spans="1:17" s="70" customFormat="1" ht="30">
      <c r="A162" s="357">
        <v>31</v>
      </c>
      <c r="B162" s="271" t="s">
        <v>144</v>
      </c>
      <c r="C162" s="280" t="s">
        <v>130</v>
      </c>
      <c r="D162" s="359"/>
      <c r="E162" s="360">
        <v>14</v>
      </c>
      <c r="F162" s="361"/>
      <c r="G162" s="362"/>
      <c r="H162" s="361"/>
      <c r="I162" s="362"/>
      <c r="J162" s="361"/>
      <c r="K162" s="362"/>
      <c r="L162" s="362"/>
      <c r="M162" s="250"/>
      <c r="N162" s="181"/>
      <c r="O162" s="181"/>
    </row>
    <row r="163" spans="1:17" s="70" customFormat="1" ht="17.399999999999999">
      <c r="A163" s="108"/>
      <c r="B163" s="113" t="s">
        <v>65</v>
      </c>
      <c r="C163" s="565" t="s">
        <v>133</v>
      </c>
      <c r="D163" s="110">
        <v>1</v>
      </c>
      <c r="E163" s="116">
        <f>D163*E162</f>
        <v>14</v>
      </c>
      <c r="F163" s="128"/>
      <c r="G163" s="129"/>
      <c r="H163" s="248"/>
      <c r="I163" s="120">
        <f>H163*E163</f>
        <v>0</v>
      </c>
      <c r="J163" s="128"/>
      <c r="K163" s="129"/>
      <c r="L163" s="120">
        <f t="shared" ref="L163:L169" si="12">K163+I163+G163</f>
        <v>0</v>
      </c>
      <c r="M163" s="250"/>
      <c r="N163" s="181"/>
      <c r="O163" s="181"/>
    </row>
    <row r="164" spans="1:17" s="70" customFormat="1">
      <c r="A164" s="108"/>
      <c r="B164" s="113" t="s">
        <v>49</v>
      </c>
      <c r="C164" s="565" t="s">
        <v>62</v>
      </c>
      <c r="D164" s="566">
        <v>0.02</v>
      </c>
      <c r="E164" s="94">
        <f>D164*E162</f>
        <v>0.28000000000000003</v>
      </c>
      <c r="F164" s="155"/>
      <c r="G164" s="129"/>
      <c r="H164" s="94"/>
      <c r="I164" s="129"/>
      <c r="J164" s="94"/>
      <c r="K164" s="120">
        <f>J164*E164</f>
        <v>0</v>
      </c>
      <c r="L164" s="120">
        <f t="shared" si="12"/>
        <v>0</v>
      </c>
      <c r="M164" s="250"/>
      <c r="N164" s="181"/>
      <c r="O164" s="181"/>
    </row>
    <row r="165" spans="1:17" s="70" customFormat="1" ht="41.4">
      <c r="A165" s="682"/>
      <c r="B165" s="694" t="s">
        <v>308</v>
      </c>
      <c r="C165" s="675" t="s">
        <v>133</v>
      </c>
      <c r="D165" s="684">
        <v>1.02</v>
      </c>
      <c r="E165" s="699">
        <f>D165*E162-E166</f>
        <v>10.82</v>
      </c>
      <c r="F165" s="699"/>
      <c r="G165" s="688">
        <f>F165*E165</f>
        <v>0</v>
      </c>
      <c r="H165" s="699"/>
      <c r="I165" s="686"/>
      <c r="J165" s="687"/>
      <c r="K165" s="686"/>
      <c r="L165" s="688">
        <f t="shared" si="12"/>
        <v>0</v>
      </c>
      <c r="M165" s="181"/>
      <c r="N165" s="181"/>
      <c r="O165" s="250"/>
      <c r="P165" s="181"/>
      <c r="Q165" s="181"/>
    </row>
    <row r="166" spans="1:17" s="70" customFormat="1" ht="28.2">
      <c r="A166" s="682"/>
      <c r="B166" s="694" t="s">
        <v>314</v>
      </c>
      <c r="C166" s="675" t="s">
        <v>133</v>
      </c>
      <c r="D166" s="684"/>
      <c r="E166" s="699">
        <v>3.46</v>
      </c>
      <c r="F166" s="699"/>
      <c r="G166" s="688">
        <f>F166*E166</f>
        <v>0</v>
      </c>
      <c r="H166" s="699"/>
      <c r="I166" s="686"/>
      <c r="J166" s="687"/>
      <c r="K166" s="686"/>
      <c r="L166" s="688">
        <f t="shared" si="12"/>
        <v>0</v>
      </c>
      <c r="M166" s="181"/>
      <c r="N166" s="181"/>
      <c r="O166" s="250"/>
      <c r="P166" s="181"/>
      <c r="Q166" s="181"/>
    </row>
    <row r="167" spans="1:17" s="70" customFormat="1">
      <c r="A167" s="108"/>
      <c r="B167" s="153" t="s">
        <v>73</v>
      </c>
      <c r="C167" s="149" t="s">
        <v>57</v>
      </c>
      <c r="D167" s="566">
        <v>6.25</v>
      </c>
      <c r="E167" s="94">
        <f>D167*E162</f>
        <v>87.5</v>
      </c>
      <c r="F167" s="117"/>
      <c r="G167" s="120">
        <f>F167*E167</f>
        <v>0</v>
      </c>
      <c r="H167" s="94"/>
      <c r="I167" s="129"/>
      <c r="J167" s="128"/>
      <c r="K167" s="129"/>
      <c r="L167" s="120">
        <f t="shared" si="12"/>
        <v>0</v>
      </c>
      <c r="M167" s="250"/>
      <c r="N167" s="181"/>
      <c r="O167" s="181"/>
    </row>
    <row r="168" spans="1:17" s="70" customFormat="1">
      <c r="A168" s="108"/>
      <c r="B168" s="153" t="s">
        <v>74</v>
      </c>
      <c r="C168" s="149" t="s">
        <v>57</v>
      </c>
      <c r="D168" s="566">
        <v>0.2</v>
      </c>
      <c r="E168" s="94">
        <f>D168*E162</f>
        <v>2.8000000000000003</v>
      </c>
      <c r="F168" s="117"/>
      <c r="G168" s="120">
        <f>F168*E168</f>
        <v>0</v>
      </c>
      <c r="H168" s="94"/>
      <c r="I168" s="129"/>
      <c r="J168" s="128"/>
      <c r="K168" s="129"/>
      <c r="L168" s="120">
        <f t="shared" si="12"/>
        <v>0</v>
      </c>
      <c r="M168" s="250"/>
      <c r="N168" s="181"/>
      <c r="O168" s="181"/>
    </row>
    <row r="169" spans="1:17" s="70" customFormat="1">
      <c r="A169" s="108"/>
      <c r="B169" s="113" t="s">
        <v>51</v>
      </c>
      <c r="C169" s="565" t="s">
        <v>62</v>
      </c>
      <c r="D169" s="566">
        <v>7.0000000000000001E-3</v>
      </c>
      <c r="E169" s="94">
        <f>D169*E162</f>
        <v>9.8000000000000004E-2</v>
      </c>
      <c r="F169" s="94"/>
      <c r="G169" s="120">
        <f>F169*E169</f>
        <v>0</v>
      </c>
      <c r="H169" s="94"/>
      <c r="I169" s="129"/>
      <c r="J169" s="128"/>
      <c r="K169" s="129"/>
      <c r="L169" s="120">
        <f t="shared" si="12"/>
        <v>0</v>
      </c>
      <c r="M169" s="250"/>
      <c r="N169" s="181"/>
      <c r="O169" s="181"/>
    </row>
    <row r="170" spans="1:17" s="366" customFormat="1" ht="27" customHeight="1">
      <c r="A170" s="671">
        <v>28</v>
      </c>
      <c r="B170" s="671" t="s">
        <v>304</v>
      </c>
      <c r="C170" s="671" t="s">
        <v>130</v>
      </c>
      <c r="D170" s="671"/>
      <c r="E170" s="907">
        <v>12.72</v>
      </c>
      <c r="F170" s="674"/>
      <c r="G170" s="674"/>
      <c r="H170" s="674"/>
      <c r="I170" s="674"/>
      <c r="J170" s="674"/>
      <c r="K170" s="674"/>
      <c r="L170" s="674"/>
    </row>
    <row r="171" spans="1:17" s="367" customFormat="1" ht="17.399999999999999">
      <c r="A171" s="675"/>
      <c r="B171" s="676" t="s">
        <v>42</v>
      </c>
      <c r="C171" s="675" t="s">
        <v>133</v>
      </c>
      <c r="D171" s="677">
        <v>1</v>
      </c>
      <c r="E171" s="678">
        <f>D171*E170</f>
        <v>12.72</v>
      </c>
      <c r="F171" s="679"/>
      <c r="G171" s="679"/>
      <c r="H171" s="679"/>
      <c r="I171" s="679">
        <f>H171*E171</f>
        <v>0</v>
      </c>
      <c r="J171" s="679"/>
      <c r="K171" s="679"/>
      <c r="L171" s="679">
        <f>K171+I171+G171</f>
        <v>0</v>
      </c>
    </row>
    <row r="172" spans="1:17" s="367" customFormat="1">
      <c r="A172" s="675"/>
      <c r="B172" s="676" t="s">
        <v>49</v>
      </c>
      <c r="C172" s="677" t="s">
        <v>2</v>
      </c>
      <c r="D172" s="692">
        <f>(0.95+4*0.23)/100</f>
        <v>1.8700000000000001E-2</v>
      </c>
      <c r="E172" s="693">
        <f>D172*E170</f>
        <v>0.23786400000000002</v>
      </c>
      <c r="F172" s="679"/>
      <c r="G172" s="679"/>
      <c r="H172" s="679"/>
      <c r="I172" s="679"/>
      <c r="J172" s="679"/>
      <c r="K172" s="679">
        <f>E172*J172</f>
        <v>0</v>
      </c>
      <c r="L172" s="679">
        <f>K172+I172+G172</f>
        <v>0</v>
      </c>
    </row>
    <row r="173" spans="1:17" s="367" customFormat="1" ht="17.399999999999999">
      <c r="A173" s="675"/>
      <c r="B173" s="680" t="s">
        <v>75</v>
      </c>
      <c r="C173" s="677" t="s">
        <v>124</v>
      </c>
      <c r="D173" s="681">
        <f>(2.04+4*0.51)/100</f>
        <v>4.0800000000000003E-2</v>
      </c>
      <c r="E173" s="679">
        <f>D173*E170</f>
        <v>0.5189760000000001</v>
      </c>
      <c r="F173" s="908"/>
      <c r="G173" s="679">
        <f>F173*E173</f>
        <v>0</v>
      </c>
      <c r="H173" s="679"/>
      <c r="I173" s="679"/>
      <c r="J173" s="679"/>
      <c r="K173" s="679"/>
      <c r="L173" s="679">
        <f>K173+I173+G173</f>
        <v>0</v>
      </c>
    </row>
    <row r="174" spans="1:17" s="367" customFormat="1" ht="15" customHeight="1">
      <c r="A174" s="675"/>
      <c r="B174" s="676" t="s">
        <v>51</v>
      </c>
      <c r="C174" s="677" t="s">
        <v>2</v>
      </c>
      <c r="D174" s="681">
        <v>6.3600000000000004E-2</v>
      </c>
      <c r="E174" s="679">
        <f>D174*E170</f>
        <v>0.80899200000000004</v>
      </c>
      <c r="F174" s="679"/>
      <c r="G174" s="679">
        <f>F174*E174</f>
        <v>0</v>
      </c>
      <c r="H174" s="679"/>
      <c r="I174" s="679"/>
      <c r="J174" s="679"/>
      <c r="K174" s="679"/>
      <c r="L174" s="679">
        <f>K174+I174+G174</f>
        <v>0</v>
      </c>
    </row>
    <row r="175" spans="1:17" s="10" customFormat="1" ht="30">
      <c r="A175" s="671">
        <v>29</v>
      </c>
      <c r="B175" s="689" t="s">
        <v>305</v>
      </c>
      <c r="C175" s="671" t="s">
        <v>130</v>
      </c>
      <c r="D175" s="739"/>
      <c r="E175" s="907">
        <v>12.72</v>
      </c>
      <c r="F175" s="816"/>
      <c r="G175" s="674"/>
      <c r="H175" s="816"/>
      <c r="I175" s="674"/>
      <c r="J175" s="816"/>
      <c r="K175" s="674"/>
      <c r="L175" s="674"/>
    </row>
    <row r="176" spans="1:17" s="911" customFormat="1" ht="17.399999999999999">
      <c r="A176" s="675"/>
      <c r="B176" s="694" t="s">
        <v>42</v>
      </c>
      <c r="C176" s="675" t="s">
        <v>133</v>
      </c>
      <c r="D176" s="909">
        <v>1</v>
      </c>
      <c r="E176" s="707">
        <f>D176*E175</f>
        <v>12.72</v>
      </c>
      <c r="F176" s="685"/>
      <c r="G176" s="679"/>
      <c r="H176" s="910"/>
      <c r="I176" s="679">
        <f>H176*E176</f>
        <v>0</v>
      </c>
      <c r="J176" s="685"/>
      <c r="K176" s="679"/>
      <c r="L176" s="679">
        <f t="shared" ref="L176:L182" si="13">K176+I176+G176</f>
        <v>0</v>
      </c>
    </row>
    <row r="177" spans="1:17" s="911" customFormat="1">
      <c r="A177" s="675"/>
      <c r="B177" s="694" t="s">
        <v>49</v>
      </c>
      <c r="C177" s="677" t="s">
        <v>2</v>
      </c>
      <c r="D177" s="718">
        <v>4.5199999999999997E-2</v>
      </c>
      <c r="E177" s="704">
        <f>D177*E175</f>
        <v>0.57494400000000001</v>
      </c>
      <c r="F177" s="685"/>
      <c r="G177" s="679"/>
      <c r="H177" s="685"/>
      <c r="I177" s="679"/>
      <c r="J177" s="685"/>
      <c r="K177" s="679">
        <f>E177*J177</f>
        <v>0</v>
      </c>
      <c r="L177" s="679">
        <f t="shared" si="13"/>
        <v>0</v>
      </c>
    </row>
    <row r="178" spans="1:17" s="70" customFormat="1" ht="28.2">
      <c r="A178" s="682"/>
      <c r="B178" s="694" t="s">
        <v>313</v>
      </c>
      <c r="C178" s="675" t="s">
        <v>133</v>
      </c>
      <c r="D178" s="718">
        <v>1.02</v>
      </c>
      <c r="E178" s="699">
        <f>D178*E175-E179</f>
        <v>10.659000000000001</v>
      </c>
      <c r="F178" s="699"/>
      <c r="G178" s="688">
        <f t="shared" ref="G178:G182" si="14">F178*E178</f>
        <v>0</v>
      </c>
      <c r="H178" s="699"/>
      <c r="I178" s="686"/>
      <c r="J178" s="687"/>
      <c r="K178" s="686"/>
      <c r="L178" s="688">
        <f t="shared" si="13"/>
        <v>0</v>
      </c>
      <c r="M178" s="181"/>
      <c r="N178" s="924"/>
      <c r="O178" s="250"/>
      <c r="P178" s="181"/>
      <c r="Q178" s="181"/>
    </row>
    <row r="179" spans="1:17" s="70" customFormat="1" ht="28.2">
      <c r="A179" s="682"/>
      <c r="B179" s="694" t="s">
        <v>314</v>
      </c>
      <c r="C179" s="675" t="s">
        <v>133</v>
      </c>
      <c r="D179" s="718"/>
      <c r="E179" s="699">
        <f>2.27*1.02</f>
        <v>2.3153999999999999</v>
      </c>
      <c r="F179" s="699"/>
      <c r="G179" s="688">
        <f t="shared" si="14"/>
        <v>0</v>
      </c>
      <c r="H179" s="699"/>
      <c r="I179" s="686"/>
      <c r="J179" s="687"/>
      <c r="K179" s="686"/>
      <c r="L179" s="688">
        <f t="shared" si="13"/>
        <v>0</v>
      </c>
      <c r="M179" s="181"/>
      <c r="N179" s="924"/>
      <c r="O179" s="250"/>
      <c r="P179" s="181"/>
      <c r="Q179" s="181"/>
    </row>
    <row r="180" spans="1:17" s="18" customFormat="1">
      <c r="A180" s="700"/>
      <c r="B180" s="912" t="s">
        <v>73</v>
      </c>
      <c r="C180" s="906" t="s">
        <v>57</v>
      </c>
      <c r="D180" s="684">
        <v>6.25</v>
      </c>
      <c r="E180" s="699">
        <f>D180*E175</f>
        <v>79.5</v>
      </c>
      <c r="F180" s="685"/>
      <c r="G180" s="679">
        <f t="shared" si="14"/>
        <v>0</v>
      </c>
      <c r="H180" s="685"/>
      <c r="I180" s="679"/>
      <c r="J180" s="685"/>
      <c r="K180" s="679"/>
      <c r="L180" s="679">
        <f t="shared" si="13"/>
        <v>0</v>
      </c>
    </row>
    <row r="181" spans="1:17" s="18" customFormat="1">
      <c r="A181" s="700"/>
      <c r="B181" s="913" t="s">
        <v>76</v>
      </c>
      <c r="C181" s="906" t="s">
        <v>57</v>
      </c>
      <c r="D181" s="684">
        <v>0.2</v>
      </c>
      <c r="E181" s="699">
        <f>D181*E175</f>
        <v>2.5440000000000005</v>
      </c>
      <c r="F181" s="685"/>
      <c r="G181" s="679">
        <f t="shared" si="14"/>
        <v>0</v>
      </c>
      <c r="H181" s="685"/>
      <c r="I181" s="679"/>
      <c r="J181" s="685"/>
      <c r="K181" s="679"/>
      <c r="L181" s="679">
        <f t="shared" si="13"/>
        <v>0</v>
      </c>
    </row>
    <row r="182" spans="1:17" s="71" customFormat="1">
      <c r="A182" s="908"/>
      <c r="B182" s="694" t="s">
        <v>51</v>
      </c>
      <c r="C182" s="677" t="s">
        <v>2</v>
      </c>
      <c r="D182" s="914">
        <v>4.6600000000000003E-2</v>
      </c>
      <c r="E182" s="915">
        <f>D182*E175</f>
        <v>0.59275200000000006</v>
      </c>
      <c r="F182" s="916"/>
      <c r="G182" s="688">
        <f t="shared" si="14"/>
        <v>0</v>
      </c>
      <c r="H182" s="915"/>
      <c r="I182" s="917"/>
      <c r="J182" s="918"/>
      <c r="K182" s="917"/>
      <c r="L182" s="688">
        <f t="shared" si="13"/>
        <v>0</v>
      </c>
    </row>
    <row r="183" spans="1:17" s="12" customFormat="1" ht="30">
      <c r="A183" s="700">
        <v>32</v>
      </c>
      <c r="B183" s="673" t="s">
        <v>283</v>
      </c>
      <c r="C183" s="280" t="s">
        <v>130</v>
      </c>
      <c r="D183" s="739"/>
      <c r="E183" s="815">
        <v>10</v>
      </c>
      <c r="F183" s="816"/>
      <c r="G183" s="674"/>
      <c r="H183" s="816"/>
      <c r="I183" s="674"/>
      <c r="J183" s="816"/>
      <c r="K183" s="674"/>
      <c r="L183" s="674"/>
      <c r="M183" s="180"/>
      <c r="N183" s="180"/>
      <c r="O183" s="180"/>
    </row>
    <row r="184" spans="1:17" s="11" customFormat="1">
      <c r="A184" s="675"/>
      <c r="B184" s="854" t="s">
        <v>276</v>
      </c>
      <c r="C184" s="696"/>
      <c r="D184" s="684"/>
      <c r="E184" s="707"/>
      <c r="F184" s="685"/>
      <c r="G184" s="679"/>
      <c r="H184" s="685"/>
      <c r="I184" s="679"/>
      <c r="J184" s="685"/>
      <c r="K184" s="679"/>
      <c r="L184" s="679"/>
      <c r="M184" s="173"/>
      <c r="N184" s="173"/>
      <c r="O184" s="173"/>
    </row>
    <row r="185" spans="1:17" s="70" customFormat="1">
      <c r="A185" s="337"/>
      <c r="B185" s="353"/>
      <c r="C185" s="349"/>
      <c r="D185" s="393"/>
      <c r="E185" s="364"/>
      <c r="F185" s="364"/>
      <c r="G185" s="344"/>
      <c r="H185" s="399"/>
      <c r="I185" s="400"/>
      <c r="J185" s="399"/>
      <c r="K185" s="400"/>
      <c r="L185" s="328"/>
      <c r="M185" s="250"/>
      <c r="N185" s="181"/>
      <c r="O185" s="181"/>
    </row>
    <row r="186" spans="1:17" s="173" customFormat="1">
      <c r="A186" s="321"/>
      <c r="B186" s="113"/>
      <c r="C186" s="321"/>
      <c r="D186" s="115"/>
      <c r="E186" s="116"/>
      <c r="F186" s="117"/>
      <c r="G186" s="69"/>
      <c r="H186" s="117"/>
      <c r="I186" s="69"/>
      <c r="J186" s="117"/>
      <c r="K186" s="69"/>
      <c r="L186" s="69"/>
      <c r="M186" s="250"/>
    </row>
    <row r="187" spans="1:17" s="173" customFormat="1" ht="16.5" customHeight="1">
      <c r="A187" s="269"/>
      <c r="B187" s="271" t="s">
        <v>80</v>
      </c>
      <c r="C187" s="272"/>
      <c r="D187" s="273"/>
      <c r="E187" s="274"/>
      <c r="F187" s="274"/>
      <c r="G187" s="835">
        <f>SUM(G11:G186)</f>
        <v>0</v>
      </c>
      <c r="H187" s="274"/>
      <c r="I187" s="277">
        <f>SUM(I11:I186)</f>
        <v>0</v>
      </c>
      <c r="J187" s="275"/>
      <c r="K187" s="277">
        <f>SUM(K11:K186)</f>
        <v>0</v>
      </c>
      <c r="L187" s="277">
        <f>SUM(L11:L186)</f>
        <v>0</v>
      </c>
      <c r="M187" s="250"/>
    </row>
    <row r="188" spans="1:17" s="173" customFormat="1" ht="16.5" customHeight="1">
      <c r="A188" s="682"/>
      <c r="B188" s="690" t="s">
        <v>267</v>
      </c>
      <c r="C188" s="825">
        <v>0.05</v>
      </c>
      <c r="D188" s="684"/>
      <c r="E188" s="685"/>
      <c r="F188" s="685"/>
      <c r="G188" s="688"/>
      <c r="H188" s="685"/>
      <c r="I188" s="688"/>
      <c r="J188" s="687"/>
      <c r="K188" s="688"/>
      <c r="L188" s="688">
        <f>G187*C188</f>
        <v>0</v>
      </c>
      <c r="M188" s="250"/>
    </row>
    <row r="189" spans="1:17" s="173" customFormat="1" ht="16.5" customHeight="1">
      <c r="A189" s="682"/>
      <c r="B189" s="122" t="s">
        <v>21</v>
      </c>
      <c r="C189" s="675"/>
      <c r="D189" s="684"/>
      <c r="E189" s="685"/>
      <c r="F189" s="685"/>
      <c r="G189" s="688"/>
      <c r="H189" s="685"/>
      <c r="I189" s="688"/>
      <c r="J189" s="687"/>
      <c r="K189" s="688"/>
      <c r="L189" s="826">
        <f>L187+L188</f>
        <v>0</v>
      </c>
      <c r="M189" s="250"/>
    </row>
    <row r="190" spans="1:17" s="261" customFormat="1">
      <c r="A190" s="140"/>
      <c r="B190" s="119" t="s">
        <v>81</v>
      </c>
      <c r="C190" s="124" t="s">
        <v>82</v>
      </c>
      <c r="D190" s="110"/>
      <c r="E190" s="94"/>
      <c r="F190" s="94"/>
      <c r="G190" s="120"/>
      <c r="H190" s="94"/>
      <c r="I190" s="94"/>
      <c r="J190" s="94"/>
      <c r="K190" s="120"/>
      <c r="L190" s="120">
        <f>(L189)*C190</f>
        <v>0</v>
      </c>
      <c r="M190" s="250"/>
    </row>
    <row r="191" spans="1:17" s="262" customFormat="1">
      <c r="A191" s="140"/>
      <c r="B191" s="122" t="s">
        <v>21</v>
      </c>
      <c r="C191" s="148"/>
      <c r="D191" s="125"/>
      <c r="E191" s="130"/>
      <c r="F191" s="130"/>
      <c r="G191" s="131"/>
      <c r="H191" s="130"/>
      <c r="I191" s="130"/>
      <c r="J191" s="130"/>
      <c r="K191" s="131"/>
      <c r="L191" s="131">
        <f>L190+L189</f>
        <v>0</v>
      </c>
      <c r="M191" s="250"/>
    </row>
    <row r="192" spans="1:17" s="261" customFormat="1">
      <c r="A192" s="140"/>
      <c r="B192" s="119" t="s">
        <v>84</v>
      </c>
      <c r="C192" s="124" t="s">
        <v>83</v>
      </c>
      <c r="D192" s="110"/>
      <c r="E192" s="94"/>
      <c r="F192" s="94"/>
      <c r="G192" s="120"/>
      <c r="H192" s="94"/>
      <c r="I192" s="94"/>
      <c r="J192" s="94"/>
      <c r="K192" s="120"/>
      <c r="L192" s="120">
        <f>L191*C192</f>
        <v>0</v>
      </c>
      <c r="M192" s="250"/>
    </row>
    <row r="193" spans="1:13" s="260" customFormat="1">
      <c r="A193" s="140"/>
      <c r="B193" s="52" t="s">
        <v>22</v>
      </c>
      <c r="C193" s="434"/>
      <c r="D193" s="125"/>
      <c r="E193" s="130"/>
      <c r="F193" s="130"/>
      <c r="G193" s="131"/>
      <c r="H193" s="130"/>
      <c r="I193" s="130"/>
      <c r="J193" s="130"/>
      <c r="K193" s="131"/>
      <c r="L193" s="131">
        <f>SUM(L191:L192)</f>
        <v>0</v>
      </c>
      <c r="M193" s="250"/>
    </row>
    <row r="194" spans="1:13">
      <c r="C194" s="159"/>
      <c r="D194" s="160"/>
      <c r="E194" s="161"/>
      <c r="F194" s="162"/>
      <c r="G194" s="65"/>
      <c r="H194" s="162"/>
      <c r="I194" s="162"/>
      <c r="J194" s="162"/>
      <c r="K194" s="162"/>
      <c r="L194" s="161"/>
    </row>
    <row r="195" spans="1:13">
      <c r="B195" s="57"/>
      <c r="C195" s="49"/>
      <c r="D195" s="163"/>
      <c r="E195" s="164"/>
      <c r="F195" s="164"/>
      <c r="G195" s="165"/>
      <c r="H195" s="166"/>
      <c r="I195" s="166"/>
      <c r="J195" s="166"/>
      <c r="K195" s="166"/>
      <c r="L195" s="162"/>
    </row>
    <row r="196" spans="1:13" ht="41.25" customHeight="1">
      <c r="B196" s="57"/>
      <c r="C196" s="57"/>
      <c r="D196" s="167"/>
      <c r="E196" s="164"/>
      <c r="F196" s="164"/>
      <c r="G196" s="58"/>
      <c r="H196" s="168"/>
      <c r="I196" s="168"/>
      <c r="J196" s="168"/>
      <c r="K196" s="168"/>
      <c r="L196" s="161"/>
    </row>
    <row r="197" spans="1:13" ht="20.25" customHeight="1">
      <c r="B197" s="57"/>
      <c r="C197" s="57"/>
      <c r="D197" s="167"/>
      <c r="E197" s="164"/>
      <c r="F197" s="164"/>
      <c r="G197" s="58"/>
      <c r="H197" s="169"/>
      <c r="I197" s="169"/>
      <c r="J197" s="169"/>
      <c r="K197" s="169"/>
      <c r="L197" s="161"/>
    </row>
    <row r="198" spans="1:13">
      <c r="D198" s="160"/>
      <c r="E198" s="161"/>
      <c r="F198" s="161"/>
      <c r="G198" s="170"/>
      <c r="H198" s="161"/>
      <c r="I198" s="161"/>
      <c r="J198" s="161"/>
      <c r="K198" s="161"/>
      <c r="L198" s="161"/>
    </row>
    <row r="199" spans="1:13">
      <c r="D199" s="160"/>
      <c r="E199" s="161"/>
      <c r="F199" s="161"/>
      <c r="G199" s="170"/>
      <c r="H199" s="161"/>
      <c r="I199" s="161"/>
      <c r="J199" s="161"/>
      <c r="K199" s="161"/>
      <c r="L199" s="161"/>
    </row>
    <row r="200" spans="1:13">
      <c r="D200" s="160"/>
      <c r="E200" s="161"/>
      <c r="F200" s="161"/>
      <c r="G200" s="170"/>
      <c r="H200" s="161"/>
      <c r="I200" s="161"/>
      <c r="J200" s="161"/>
      <c r="K200" s="161"/>
      <c r="L200" s="161"/>
    </row>
    <row r="201" spans="1:13">
      <c r="D201" s="160"/>
      <c r="E201" s="161"/>
      <c r="F201" s="161"/>
      <c r="G201" s="170"/>
      <c r="H201" s="161"/>
      <c r="I201" s="161"/>
      <c r="J201" s="161"/>
      <c r="K201" s="161"/>
      <c r="L201" s="161"/>
    </row>
    <row r="202" spans="1:13">
      <c r="D202" s="160"/>
      <c r="E202" s="161"/>
      <c r="F202" s="161"/>
      <c r="G202" s="170"/>
      <c r="H202" s="161"/>
      <c r="I202" s="161"/>
      <c r="J202" s="161"/>
      <c r="K202" s="161"/>
      <c r="L202" s="161"/>
    </row>
    <row r="203" spans="1:13">
      <c r="D203" s="160"/>
      <c r="E203" s="161"/>
      <c r="F203" s="161"/>
      <c r="G203" s="170"/>
      <c r="H203" s="161"/>
      <c r="I203" s="161"/>
      <c r="J203" s="161"/>
      <c r="K203" s="161"/>
      <c r="L203" s="161"/>
    </row>
    <row r="204" spans="1:13">
      <c r="D204" s="160"/>
      <c r="E204" s="161"/>
      <c r="F204" s="161"/>
      <c r="G204" s="170"/>
      <c r="H204" s="161"/>
      <c r="I204" s="161"/>
      <c r="J204" s="161"/>
      <c r="K204" s="161"/>
      <c r="L204" s="161"/>
    </row>
    <row r="205" spans="1:13">
      <c r="D205" s="160"/>
      <c r="E205" s="161"/>
      <c r="F205" s="161"/>
      <c r="G205" s="170"/>
      <c r="H205" s="161"/>
      <c r="I205" s="161"/>
      <c r="J205" s="161"/>
      <c r="K205" s="161"/>
      <c r="L205" s="161"/>
    </row>
    <row r="206" spans="1:13">
      <c r="D206" s="160"/>
      <c r="E206" s="161"/>
      <c r="F206" s="161"/>
      <c r="G206" s="170"/>
      <c r="H206" s="161"/>
      <c r="I206" s="161"/>
      <c r="J206" s="161"/>
      <c r="K206" s="161"/>
      <c r="L206" s="161"/>
    </row>
    <row r="207" spans="1:13">
      <c r="D207" s="160"/>
      <c r="E207" s="161"/>
      <c r="F207" s="161"/>
      <c r="G207" s="170"/>
      <c r="H207" s="161"/>
      <c r="I207" s="161"/>
      <c r="J207" s="161"/>
      <c r="K207" s="161"/>
      <c r="L207" s="161"/>
    </row>
    <row r="208" spans="1:13">
      <c r="D208" s="160"/>
      <c r="E208" s="161"/>
      <c r="F208" s="161"/>
      <c r="G208" s="170"/>
      <c r="H208" s="161"/>
      <c r="I208" s="161"/>
      <c r="J208" s="161"/>
      <c r="K208" s="161"/>
      <c r="L208" s="161"/>
    </row>
    <row r="209" spans="1:17" s="198" customFormat="1">
      <c r="A209" s="61"/>
      <c r="B209" s="17"/>
      <c r="C209" s="50"/>
      <c r="D209" s="160"/>
      <c r="E209" s="161"/>
      <c r="F209" s="161"/>
      <c r="G209" s="170"/>
      <c r="H209" s="161"/>
      <c r="I209" s="161"/>
      <c r="J209" s="161"/>
      <c r="K209" s="161"/>
      <c r="L209" s="161"/>
      <c r="M209" s="228"/>
      <c r="N209" s="228"/>
      <c r="O209" s="228"/>
      <c r="P209" s="228"/>
      <c r="Q209" s="228"/>
    </row>
    <row r="210" spans="1:17" s="198" customFormat="1">
      <c r="A210" s="61"/>
      <c r="B210" s="17"/>
      <c r="C210" s="50"/>
      <c r="D210" s="160"/>
      <c r="E210" s="161"/>
      <c r="F210" s="161"/>
      <c r="G210" s="170"/>
      <c r="H210" s="161"/>
      <c r="I210" s="161"/>
      <c r="J210" s="161"/>
      <c r="K210" s="161"/>
      <c r="L210" s="161"/>
      <c r="M210" s="228"/>
      <c r="N210" s="228"/>
      <c r="O210" s="228"/>
      <c r="P210" s="228"/>
      <c r="Q210" s="228"/>
    </row>
    <row r="211" spans="1:17" s="198" customFormat="1">
      <c r="A211" s="61"/>
      <c r="B211" s="17"/>
      <c r="C211" s="50"/>
      <c r="D211" s="160"/>
      <c r="E211" s="161"/>
      <c r="F211" s="161"/>
      <c r="G211" s="170"/>
      <c r="H211" s="161"/>
      <c r="I211" s="161"/>
      <c r="J211" s="161"/>
      <c r="K211" s="161"/>
      <c r="L211" s="161"/>
      <c r="M211" s="228"/>
      <c r="N211" s="228"/>
      <c r="O211" s="228"/>
      <c r="P211" s="228"/>
      <c r="Q211" s="228"/>
    </row>
    <row r="212" spans="1:17" s="198" customFormat="1">
      <c r="A212" s="61"/>
      <c r="B212" s="17"/>
      <c r="C212" s="50"/>
      <c r="D212" s="160"/>
      <c r="E212" s="161"/>
      <c r="F212" s="161"/>
      <c r="G212" s="170"/>
      <c r="H212" s="161"/>
      <c r="I212" s="161"/>
      <c r="J212" s="161"/>
      <c r="K212" s="161"/>
      <c r="L212" s="161"/>
      <c r="M212" s="228"/>
      <c r="N212" s="228"/>
      <c r="O212" s="228"/>
      <c r="P212" s="228"/>
      <c r="Q212" s="228"/>
    </row>
    <row r="213" spans="1:17" s="198" customFormat="1">
      <c r="A213" s="61"/>
      <c r="B213" s="17"/>
      <c r="C213" s="50"/>
      <c r="D213" s="160"/>
      <c r="E213" s="161"/>
      <c r="F213" s="161"/>
      <c r="G213" s="170"/>
      <c r="H213" s="161"/>
      <c r="I213" s="161"/>
      <c r="J213" s="161"/>
      <c r="K213" s="161"/>
      <c r="L213" s="161"/>
      <c r="M213" s="228"/>
      <c r="N213" s="228"/>
      <c r="O213" s="228"/>
      <c r="P213" s="228"/>
      <c r="Q213" s="228"/>
    </row>
    <row r="214" spans="1:17" s="198" customFormat="1">
      <c r="A214" s="61"/>
      <c r="B214" s="17"/>
      <c r="C214" s="50"/>
      <c r="D214" s="160"/>
      <c r="E214" s="161"/>
      <c r="F214" s="161"/>
      <c r="G214" s="170"/>
      <c r="H214" s="161"/>
      <c r="I214" s="161"/>
      <c r="J214" s="161"/>
      <c r="K214" s="161"/>
      <c r="L214" s="161"/>
      <c r="M214" s="228"/>
      <c r="N214" s="228"/>
      <c r="O214" s="228"/>
      <c r="P214" s="228"/>
      <c r="Q214" s="228"/>
    </row>
    <row r="215" spans="1:17" s="198" customFormat="1">
      <c r="A215" s="61"/>
      <c r="B215" s="17"/>
      <c r="C215" s="50"/>
      <c r="D215" s="160"/>
      <c r="E215" s="161"/>
      <c r="F215" s="161"/>
      <c r="G215" s="170"/>
      <c r="H215" s="161"/>
      <c r="I215" s="161"/>
      <c r="J215" s="161"/>
      <c r="K215" s="161"/>
      <c r="L215" s="161"/>
      <c r="M215" s="228"/>
      <c r="N215" s="228"/>
      <c r="O215" s="228"/>
      <c r="P215" s="228"/>
      <c r="Q215" s="228"/>
    </row>
    <row r="216" spans="1:17" s="198" customFormat="1">
      <c r="A216" s="61"/>
      <c r="B216" s="17"/>
      <c r="C216" s="50"/>
      <c r="D216" s="160"/>
      <c r="E216" s="161"/>
      <c r="F216" s="161"/>
      <c r="G216" s="170"/>
      <c r="H216" s="161"/>
      <c r="I216" s="161"/>
      <c r="J216" s="161"/>
      <c r="K216" s="161"/>
      <c r="L216" s="161"/>
      <c r="M216" s="228"/>
      <c r="N216" s="228"/>
      <c r="O216" s="228"/>
      <c r="P216" s="228"/>
      <c r="Q216" s="228"/>
    </row>
    <row r="217" spans="1:17" s="198" customFormat="1">
      <c r="A217" s="61"/>
      <c r="B217" s="17"/>
      <c r="C217" s="50"/>
      <c r="D217" s="160"/>
      <c r="E217" s="161"/>
      <c r="F217" s="161"/>
      <c r="G217" s="170"/>
      <c r="H217" s="161"/>
      <c r="I217" s="161"/>
      <c r="J217" s="161"/>
      <c r="K217" s="161"/>
      <c r="L217" s="161"/>
      <c r="M217" s="228"/>
      <c r="N217" s="228"/>
      <c r="O217" s="228"/>
      <c r="P217" s="228"/>
      <c r="Q217" s="228"/>
    </row>
    <row r="218" spans="1:17" s="198" customFormat="1">
      <c r="A218" s="61"/>
      <c r="B218" s="17"/>
      <c r="C218" s="50"/>
      <c r="D218" s="160"/>
      <c r="E218" s="161"/>
      <c r="F218" s="161"/>
      <c r="G218" s="170"/>
      <c r="H218" s="161"/>
      <c r="I218" s="161"/>
      <c r="J218" s="161"/>
      <c r="K218" s="161"/>
      <c r="L218" s="161"/>
      <c r="M218" s="228"/>
      <c r="N218" s="228"/>
      <c r="O218" s="228"/>
      <c r="P218" s="228"/>
      <c r="Q218" s="228"/>
    </row>
    <row r="219" spans="1:17" s="198" customFormat="1">
      <c r="A219" s="61"/>
      <c r="B219" s="17"/>
      <c r="C219" s="50"/>
      <c r="D219" s="160"/>
      <c r="E219" s="161"/>
      <c r="F219" s="161"/>
      <c r="G219" s="170"/>
      <c r="H219" s="161"/>
      <c r="I219" s="161"/>
      <c r="J219" s="161"/>
      <c r="K219" s="161"/>
      <c r="L219" s="161"/>
      <c r="M219" s="228"/>
      <c r="N219" s="228"/>
      <c r="O219" s="228"/>
      <c r="P219" s="228"/>
      <c r="Q219" s="228"/>
    </row>
    <row r="220" spans="1:17" s="198" customFormat="1">
      <c r="A220" s="61"/>
      <c r="B220" s="17"/>
      <c r="C220" s="50"/>
      <c r="D220" s="171"/>
      <c r="E220" s="170"/>
      <c r="F220" s="170"/>
      <c r="G220" s="170"/>
      <c r="H220" s="170"/>
      <c r="I220" s="170"/>
      <c r="J220" s="170"/>
      <c r="K220" s="170"/>
      <c r="L220" s="170"/>
      <c r="M220" s="228"/>
      <c r="N220" s="228"/>
      <c r="O220" s="228"/>
      <c r="P220" s="228"/>
      <c r="Q220" s="228"/>
    </row>
    <row r="221" spans="1:17" s="198" customFormat="1">
      <c r="A221" s="61"/>
      <c r="B221" s="17"/>
      <c r="C221" s="50"/>
      <c r="D221" s="171"/>
      <c r="E221" s="170"/>
      <c r="F221" s="170"/>
      <c r="G221" s="170"/>
      <c r="H221" s="170"/>
      <c r="I221" s="170"/>
      <c r="J221" s="170"/>
      <c r="K221" s="170"/>
      <c r="L221" s="170"/>
      <c r="M221" s="228"/>
      <c r="N221" s="228"/>
      <c r="O221" s="228"/>
      <c r="P221" s="228"/>
      <c r="Q221" s="228"/>
    </row>
    <row r="222" spans="1:17" s="198" customFormat="1">
      <c r="A222" s="61"/>
      <c r="B222" s="17"/>
      <c r="C222" s="50"/>
      <c r="D222" s="171"/>
      <c r="E222" s="170"/>
      <c r="F222" s="170"/>
      <c r="G222" s="170"/>
      <c r="H222" s="170"/>
      <c r="I222" s="170"/>
      <c r="J222" s="170"/>
      <c r="K222" s="170"/>
      <c r="L222" s="170"/>
      <c r="M222" s="228"/>
      <c r="N222" s="228"/>
      <c r="O222" s="228"/>
      <c r="P222" s="228"/>
      <c r="Q222" s="228"/>
    </row>
    <row r="223" spans="1:17" s="198" customFormat="1">
      <c r="A223" s="61"/>
      <c r="B223" s="17"/>
      <c r="C223" s="50"/>
      <c r="D223" s="171"/>
      <c r="E223" s="171"/>
      <c r="F223" s="171"/>
      <c r="G223" s="171"/>
      <c r="H223" s="171"/>
      <c r="I223" s="171"/>
      <c r="J223" s="171"/>
      <c r="K223" s="171"/>
      <c r="L223" s="171"/>
      <c r="M223" s="228"/>
      <c r="N223" s="228"/>
      <c r="O223" s="228"/>
      <c r="P223" s="228"/>
      <c r="Q223" s="228"/>
    </row>
  </sheetData>
  <autoFilter ref="A7:L222"/>
  <mergeCells count="10">
    <mergeCell ref="A5:A6"/>
    <mergeCell ref="B5:B6"/>
    <mergeCell ref="C5:C6"/>
    <mergeCell ref="D5:E5"/>
    <mergeCell ref="L5:L6"/>
    <mergeCell ref="B2:J2"/>
    <mergeCell ref="B3:I3"/>
    <mergeCell ref="F5:G5"/>
    <mergeCell ref="H5:I5"/>
    <mergeCell ref="J5:K5"/>
  </mergeCells>
  <printOptions horizontalCentered="1"/>
  <pageMargins left="0.118110236220472" right="0.118110236220472" top="0.56299212600000004" bottom="0.24803149599999999" header="0.66929133858267698" footer="0.31496062992126"/>
  <pageSetup fitToHeight="0" orientation="landscape" r:id="rId1"/>
  <drawing r:id="rId2"/>
  <legacyDrawing r:id="rId3"/>
  <controls>
    <mc:AlternateContent xmlns:mc="http://schemas.openxmlformats.org/markup-compatibility/2006">
      <mc:Choice Requires="x14">
        <control shapeId="84993" r:id="rId4" name="Control 1">
          <controlPr defaultSize="0" r:id="rId5">
            <anchor moveWithCells="1">
              <from>
                <xdr:col>12</xdr:col>
                <xdr:colOff>228600</xdr:colOff>
                <xdr:row>152</xdr:row>
                <xdr:rowOff>99060</xdr:rowOff>
              </from>
              <to>
                <xdr:col>12</xdr:col>
                <xdr:colOff>449580</xdr:colOff>
                <xdr:row>152</xdr:row>
                <xdr:rowOff>335280</xdr:rowOff>
              </to>
            </anchor>
          </controlPr>
        </control>
      </mc:Choice>
      <mc:Fallback>
        <control shapeId="84993" r:id="rId4" name="Control 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Y653"/>
  <sheetViews>
    <sheetView topLeftCell="A10" zoomScaleNormal="100" zoomScaleSheetLayoutView="100" workbookViewId="0">
      <selection activeCell="K11" sqref="K11:K58"/>
    </sheetView>
  </sheetViews>
  <sheetFormatPr defaultColWidth="9.109375" defaultRowHeight="15"/>
  <cols>
    <col min="1" max="1" width="3.88671875" style="39" customWidth="1"/>
    <col min="2" max="2" width="34.6640625" style="41" customWidth="1"/>
    <col min="3" max="3" width="9.6640625" style="17" customWidth="1"/>
    <col min="4" max="4" width="7.33203125" style="42" customWidth="1"/>
    <col min="5" max="5" width="9" style="42" customWidth="1"/>
    <col min="6" max="6" width="8.6640625" style="42" customWidth="1"/>
    <col min="7" max="7" width="9.5546875" style="42" customWidth="1"/>
    <col min="8" max="8" width="8" style="240" customWidth="1"/>
    <col min="9" max="9" width="9" style="42" customWidth="1"/>
    <col min="10" max="10" width="8.109375" style="43" customWidth="1"/>
    <col min="11" max="11" width="8.33203125" style="42" customWidth="1"/>
    <col min="12" max="12" width="10" style="42" customWidth="1"/>
    <col min="13" max="14" width="9.109375" style="326"/>
    <col min="15" max="16384" width="9.109375" style="1"/>
  </cols>
  <sheetData>
    <row r="1" spans="1:12">
      <c r="A1" s="60"/>
      <c r="B1" s="61"/>
      <c r="C1" s="61"/>
      <c r="D1" s="61"/>
      <c r="E1" s="61"/>
      <c r="F1" s="61"/>
      <c r="G1" s="61"/>
      <c r="H1" s="236"/>
      <c r="I1" s="61"/>
      <c r="J1" s="65"/>
      <c r="K1" s="61"/>
      <c r="L1" s="61"/>
    </row>
    <row r="2" spans="1:12" ht="17.399999999999999">
      <c r="A2" s="977" t="s">
        <v>187</v>
      </c>
      <c r="B2" s="977"/>
      <c r="C2" s="977"/>
      <c r="D2" s="977"/>
      <c r="E2" s="977"/>
      <c r="F2" s="977"/>
      <c r="G2" s="977"/>
      <c r="H2" s="977"/>
      <c r="I2" s="977"/>
      <c r="J2" s="977"/>
      <c r="K2" s="977"/>
      <c r="L2" s="977"/>
    </row>
    <row r="3" spans="1:12" ht="19.8">
      <c r="A3" s="62"/>
      <c r="B3" s="63"/>
      <c r="C3" s="64"/>
      <c r="D3" s="64"/>
      <c r="E3" s="64"/>
      <c r="F3" s="64"/>
      <c r="G3" s="64"/>
      <c r="H3" s="237"/>
      <c r="I3" s="64"/>
      <c r="J3" s="66"/>
      <c r="K3" s="64"/>
      <c r="L3" s="64"/>
    </row>
    <row r="4" spans="1:12" ht="17.399999999999999">
      <c r="A4" s="977" t="s">
        <v>190</v>
      </c>
      <c r="B4" s="977"/>
      <c r="C4" s="977"/>
      <c r="D4" s="977"/>
      <c r="E4" s="977"/>
      <c r="F4" s="977"/>
      <c r="G4" s="977"/>
      <c r="H4" s="977"/>
      <c r="I4" s="977"/>
      <c r="J4" s="977"/>
      <c r="K4" s="977"/>
      <c r="L4" s="977"/>
    </row>
    <row r="5" spans="1:12" ht="19.8">
      <c r="A5" s="62"/>
      <c r="B5" s="63"/>
      <c r="C5" s="64"/>
      <c r="D5" s="64"/>
      <c r="E5" s="64"/>
      <c r="F5" s="64"/>
      <c r="G5" s="64"/>
      <c r="H5" s="237"/>
      <c r="I5" s="64"/>
      <c r="J5" s="66"/>
      <c r="K5" s="64"/>
      <c r="L5" s="64"/>
    </row>
    <row r="6" spans="1:12" ht="33" customHeight="1">
      <c r="A6" s="970" t="s">
        <v>13</v>
      </c>
      <c r="B6" s="970" t="s">
        <v>27</v>
      </c>
      <c r="C6" s="970" t="s">
        <v>32</v>
      </c>
      <c r="D6" s="978" t="s">
        <v>33</v>
      </c>
      <c r="E6" s="979"/>
      <c r="F6" s="970" t="s">
        <v>34</v>
      </c>
      <c r="G6" s="970"/>
      <c r="H6" s="970" t="s">
        <v>35</v>
      </c>
      <c r="I6" s="970"/>
      <c r="J6" s="970" t="s">
        <v>36</v>
      </c>
      <c r="K6" s="970"/>
      <c r="L6" s="975" t="s">
        <v>37</v>
      </c>
    </row>
    <row r="7" spans="1:12" ht="36" customHeight="1">
      <c r="A7" s="970"/>
      <c r="B7" s="970"/>
      <c r="C7" s="970"/>
      <c r="D7" s="69" t="s">
        <v>38</v>
      </c>
      <c r="E7" s="459" t="s">
        <v>22</v>
      </c>
      <c r="F7" s="69" t="s">
        <v>39</v>
      </c>
      <c r="G7" s="459" t="s">
        <v>40</v>
      </c>
      <c r="H7" s="458" t="s">
        <v>39</v>
      </c>
      <c r="I7" s="459" t="s">
        <v>40</v>
      </c>
      <c r="J7" s="69" t="s">
        <v>39</v>
      </c>
      <c r="K7" s="459" t="s">
        <v>40</v>
      </c>
      <c r="L7" s="976"/>
    </row>
    <row r="8" spans="1:12" s="226" customFormat="1" ht="21" customHeight="1">
      <c r="A8" s="107">
        <v>1</v>
      </c>
      <c r="B8" s="107">
        <v>2</v>
      </c>
      <c r="C8" s="108">
        <v>3</v>
      </c>
      <c r="D8" s="109">
        <v>4</v>
      </c>
      <c r="E8" s="109">
        <v>5</v>
      </c>
      <c r="F8" s="109">
        <v>6</v>
      </c>
      <c r="G8" s="109">
        <v>7</v>
      </c>
      <c r="H8" s="109">
        <v>8</v>
      </c>
      <c r="I8" s="109">
        <v>9</v>
      </c>
      <c r="J8" s="247">
        <v>10</v>
      </c>
      <c r="K8" s="109">
        <v>11</v>
      </c>
      <c r="L8" s="109">
        <v>12</v>
      </c>
    </row>
    <row r="9" spans="1:12" ht="33" customHeight="1">
      <c r="A9" s="290">
        <v>1</v>
      </c>
      <c r="B9" s="291" t="s">
        <v>98</v>
      </c>
      <c r="C9" s="292" t="s">
        <v>61</v>
      </c>
      <c r="D9" s="290"/>
      <c r="E9" s="293">
        <v>24</v>
      </c>
      <c r="F9" s="290"/>
      <c r="G9" s="294"/>
      <c r="H9" s="295"/>
      <c r="I9" s="290"/>
      <c r="J9" s="290"/>
      <c r="K9" s="290"/>
      <c r="L9" s="280"/>
    </row>
    <row r="10" spans="1:12" s="326" customFormat="1">
      <c r="A10" s="459"/>
      <c r="B10" s="212" t="s">
        <v>42</v>
      </c>
      <c r="C10" s="141" t="s">
        <v>43</v>
      </c>
      <c r="D10" s="141">
        <v>1.43</v>
      </c>
      <c r="E10" s="141">
        <f>D10*E9</f>
        <v>34.32</v>
      </c>
      <c r="F10" s="459"/>
      <c r="G10" s="459"/>
      <c r="H10" s="458"/>
      <c r="I10" s="69">
        <f>E10*H10</f>
        <v>0</v>
      </c>
      <c r="J10" s="459"/>
      <c r="K10" s="69"/>
      <c r="L10" s="69">
        <f t="shared" ref="L10:L17" si="0">K10+I10+G10</f>
        <v>0</v>
      </c>
    </row>
    <row r="11" spans="1:12" s="326" customFormat="1">
      <c r="A11" s="459"/>
      <c r="B11" s="212" t="s">
        <v>49</v>
      </c>
      <c r="C11" s="141" t="s">
        <v>2</v>
      </c>
      <c r="D11" s="213">
        <v>2.5700000000000001E-2</v>
      </c>
      <c r="E11" s="214">
        <f>D11*E9</f>
        <v>0.61680000000000001</v>
      </c>
      <c r="F11" s="459"/>
      <c r="G11" s="459"/>
      <c r="H11" s="458"/>
      <c r="I11" s="459"/>
      <c r="J11" s="459"/>
      <c r="K11" s="69">
        <f>J11*E11</f>
        <v>0</v>
      </c>
      <c r="L11" s="69">
        <f t="shared" si="0"/>
        <v>0</v>
      </c>
    </row>
    <row r="12" spans="1:12" s="326" customFormat="1">
      <c r="A12" s="213"/>
      <c r="B12" s="209" t="s">
        <v>99</v>
      </c>
      <c r="C12" s="141" t="s">
        <v>61</v>
      </c>
      <c r="D12" s="183">
        <v>0.92900000000000005</v>
      </c>
      <c r="E12" s="214">
        <f>D12*E9</f>
        <v>22.295999999999999</v>
      </c>
      <c r="F12" s="214"/>
      <c r="G12" s="211">
        <f t="shared" ref="G12:G17" si="1">F12*E12</f>
        <v>0</v>
      </c>
      <c r="H12" s="238"/>
      <c r="I12" s="213"/>
      <c r="J12" s="213"/>
      <c r="K12" s="213"/>
      <c r="L12" s="69">
        <f t="shared" si="0"/>
        <v>0</v>
      </c>
    </row>
    <row r="13" spans="1:12" s="326" customFormat="1" ht="15" customHeight="1">
      <c r="A13" s="213"/>
      <c r="B13" s="92" t="s">
        <v>100</v>
      </c>
      <c r="C13" s="141" t="s">
        <v>59</v>
      </c>
      <c r="D13" s="183"/>
      <c r="E13" s="214">
        <v>8</v>
      </c>
      <c r="F13" s="214"/>
      <c r="G13" s="211">
        <f t="shared" si="1"/>
        <v>0</v>
      </c>
      <c r="H13" s="238"/>
      <c r="I13" s="213"/>
      <c r="J13" s="213"/>
      <c r="K13" s="213"/>
      <c r="L13" s="69">
        <f t="shared" si="0"/>
        <v>0</v>
      </c>
    </row>
    <row r="14" spans="1:12" s="326" customFormat="1">
      <c r="A14" s="213"/>
      <c r="B14" s="216" t="s">
        <v>101</v>
      </c>
      <c r="C14" s="141" t="s">
        <v>59</v>
      </c>
      <c r="D14" s="213"/>
      <c r="E14" s="214">
        <v>10</v>
      </c>
      <c r="F14" s="214"/>
      <c r="G14" s="211">
        <f t="shared" si="1"/>
        <v>0</v>
      </c>
      <c r="H14" s="238"/>
      <c r="I14" s="213"/>
      <c r="J14" s="213"/>
      <c r="K14" s="213"/>
      <c r="L14" s="69">
        <f t="shared" si="0"/>
        <v>0</v>
      </c>
    </row>
    <row r="15" spans="1:12" s="326" customFormat="1" ht="16.2">
      <c r="A15" s="176"/>
      <c r="B15" s="216" t="s">
        <v>102</v>
      </c>
      <c r="C15" s="143" t="s">
        <v>59</v>
      </c>
      <c r="D15" s="206"/>
      <c r="E15" s="207">
        <v>6</v>
      </c>
      <c r="F15" s="120"/>
      <c r="G15" s="211">
        <f t="shared" si="1"/>
        <v>0</v>
      </c>
      <c r="H15" s="238"/>
      <c r="I15" s="213"/>
      <c r="J15" s="213"/>
      <c r="K15" s="213"/>
      <c r="L15" s="69">
        <f t="shared" si="0"/>
        <v>0</v>
      </c>
    </row>
    <row r="16" spans="1:12" s="326" customFormat="1" ht="16.2">
      <c r="A16" s="176"/>
      <c r="B16" s="92" t="s">
        <v>125</v>
      </c>
      <c r="C16" s="143" t="s">
        <v>59</v>
      </c>
      <c r="D16" s="206"/>
      <c r="E16" s="207">
        <v>7</v>
      </c>
      <c r="F16" s="120"/>
      <c r="G16" s="211">
        <f t="shared" si="1"/>
        <v>0</v>
      </c>
      <c r="H16" s="238"/>
      <c r="I16" s="213"/>
      <c r="J16" s="213"/>
      <c r="K16" s="213"/>
      <c r="L16" s="69">
        <f t="shared" si="0"/>
        <v>0</v>
      </c>
    </row>
    <row r="17" spans="1:12">
      <c r="A17" s="434"/>
      <c r="B17" s="144" t="s">
        <v>51</v>
      </c>
      <c r="C17" s="141" t="s">
        <v>2</v>
      </c>
      <c r="D17" s="213">
        <v>4.5699999999999998E-2</v>
      </c>
      <c r="E17" s="214">
        <f>D17*E9</f>
        <v>1.0968</v>
      </c>
      <c r="F17" s="210"/>
      <c r="G17" s="211">
        <f t="shared" si="1"/>
        <v>0</v>
      </c>
      <c r="H17" s="231"/>
      <c r="I17" s="434"/>
      <c r="J17" s="434"/>
      <c r="K17" s="434"/>
      <c r="L17" s="69">
        <f t="shared" si="0"/>
        <v>0</v>
      </c>
    </row>
    <row r="18" spans="1:12" ht="30" customHeight="1">
      <c r="A18" s="296">
        <v>2</v>
      </c>
      <c r="B18" s="297" t="s">
        <v>103</v>
      </c>
      <c r="C18" s="298" t="s">
        <v>61</v>
      </c>
      <c r="D18" s="299"/>
      <c r="E18" s="300">
        <v>8</v>
      </c>
      <c r="F18" s="300"/>
      <c r="G18" s="301"/>
      <c r="H18" s="302"/>
      <c r="I18" s="301"/>
      <c r="J18" s="300"/>
      <c r="K18" s="301"/>
      <c r="L18" s="301"/>
    </row>
    <row r="19" spans="1:12" s="326" customFormat="1" ht="16.2">
      <c r="A19" s="177"/>
      <c r="B19" s="142" t="s">
        <v>42</v>
      </c>
      <c r="C19" s="143" t="s">
        <v>43</v>
      </c>
      <c r="D19" s="206">
        <v>1.17</v>
      </c>
      <c r="E19" s="178">
        <f>D19*E18</f>
        <v>9.36</v>
      </c>
      <c r="F19" s="178"/>
      <c r="G19" s="179"/>
      <c r="H19" s="230"/>
      <c r="I19" s="178">
        <f>H19*E19</f>
        <v>0</v>
      </c>
      <c r="J19" s="178"/>
      <c r="K19" s="179"/>
      <c r="L19" s="179">
        <f t="shared" ref="L19:L27" si="2">K19+I19+G19</f>
        <v>0</v>
      </c>
    </row>
    <row r="20" spans="1:12" s="326" customFormat="1">
      <c r="A20" s="459"/>
      <c r="B20" s="212" t="s">
        <v>49</v>
      </c>
      <c r="C20" s="141" t="s">
        <v>2</v>
      </c>
      <c r="D20" s="213">
        <v>1.72E-2</v>
      </c>
      <c r="E20" s="214">
        <f>D20*E18</f>
        <v>0.1376</v>
      </c>
      <c r="F20" s="459"/>
      <c r="G20" s="459"/>
      <c r="H20" s="458"/>
      <c r="I20" s="459"/>
      <c r="J20" s="459"/>
      <c r="K20" s="69">
        <f>J20*E20</f>
        <v>0</v>
      </c>
      <c r="L20" s="69">
        <f t="shared" si="2"/>
        <v>0</v>
      </c>
    </row>
    <row r="21" spans="1:12" s="326" customFormat="1">
      <c r="A21" s="213"/>
      <c r="B21" s="209" t="s">
        <v>104</v>
      </c>
      <c r="C21" s="141" t="s">
        <v>61</v>
      </c>
      <c r="D21" s="183">
        <v>0.93799999999999994</v>
      </c>
      <c r="E21" s="214">
        <f>D21*E18</f>
        <v>7.5039999999999996</v>
      </c>
      <c r="F21" s="214"/>
      <c r="G21" s="211">
        <f t="shared" ref="G21:G27" si="3">F21*E21</f>
        <v>0</v>
      </c>
      <c r="H21" s="238"/>
      <c r="I21" s="213"/>
      <c r="J21" s="213"/>
      <c r="K21" s="213"/>
      <c r="L21" s="69">
        <f t="shared" si="2"/>
        <v>0</v>
      </c>
    </row>
    <row r="22" spans="1:12" s="326" customFormat="1" ht="15" customHeight="1">
      <c r="A22" s="213"/>
      <c r="B22" s="215" t="s">
        <v>105</v>
      </c>
      <c r="C22" s="141" t="s">
        <v>59</v>
      </c>
      <c r="D22" s="183"/>
      <c r="E22" s="214">
        <v>3</v>
      </c>
      <c r="F22" s="214"/>
      <c r="G22" s="211">
        <f t="shared" si="3"/>
        <v>0</v>
      </c>
      <c r="H22" s="238"/>
      <c r="I22" s="213"/>
      <c r="J22" s="213"/>
      <c r="K22" s="213"/>
      <c r="L22" s="69">
        <f t="shared" si="2"/>
        <v>0</v>
      </c>
    </row>
    <row r="23" spans="1:12" s="326" customFormat="1">
      <c r="A23" s="213"/>
      <c r="B23" s="216" t="s">
        <v>106</v>
      </c>
      <c r="C23" s="141" t="s">
        <v>59</v>
      </c>
      <c r="D23" s="213"/>
      <c r="E23" s="214">
        <v>3</v>
      </c>
      <c r="F23" s="214"/>
      <c r="G23" s="211">
        <f t="shared" si="3"/>
        <v>0</v>
      </c>
      <c r="H23" s="238"/>
      <c r="I23" s="213"/>
      <c r="J23" s="213"/>
      <c r="K23" s="213"/>
      <c r="L23" s="69">
        <f t="shared" si="2"/>
        <v>0</v>
      </c>
    </row>
    <row r="24" spans="1:12" s="326" customFormat="1" ht="16.2">
      <c r="A24" s="176"/>
      <c r="B24" s="216" t="s">
        <v>186</v>
      </c>
      <c r="C24" s="143" t="s">
        <v>59</v>
      </c>
      <c r="D24" s="217"/>
      <c r="E24" s="207">
        <v>2</v>
      </c>
      <c r="F24" s="120"/>
      <c r="G24" s="211">
        <f t="shared" si="3"/>
        <v>0</v>
      </c>
      <c r="H24" s="238"/>
      <c r="I24" s="213"/>
      <c r="J24" s="213"/>
      <c r="K24" s="213"/>
      <c r="L24" s="69">
        <f t="shared" si="2"/>
        <v>0</v>
      </c>
    </row>
    <row r="25" spans="1:12" s="326" customFormat="1" ht="16.2">
      <c r="A25" s="176"/>
      <c r="B25" s="216" t="s">
        <v>107</v>
      </c>
      <c r="C25" s="143" t="s">
        <v>59</v>
      </c>
      <c r="D25" s="206"/>
      <c r="E25" s="207">
        <v>4</v>
      </c>
      <c r="F25" s="207"/>
      <c r="G25" s="178">
        <f t="shared" si="3"/>
        <v>0</v>
      </c>
      <c r="H25" s="230"/>
      <c r="I25" s="179"/>
      <c r="J25" s="178"/>
      <c r="K25" s="179"/>
      <c r="L25" s="69">
        <f t="shared" si="2"/>
        <v>0</v>
      </c>
    </row>
    <row r="26" spans="1:12" s="326" customFormat="1" ht="16.2">
      <c r="A26" s="176"/>
      <c r="B26" s="92" t="s">
        <v>126</v>
      </c>
      <c r="C26" s="143" t="s">
        <v>59</v>
      </c>
      <c r="D26" s="206"/>
      <c r="E26" s="207">
        <v>12</v>
      </c>
      <c r="F26" s="120"/>
      <c r="G26" s="211">
        <f t="shared" si="3"/>
        <v>0</v>
      </c>
      <c r="H26" s="238"/>
      <c r="I26" s="213"/>
      <c r="J26" s="213"/>
      <c r="K26" s="213"/>
      <c r="L26" s="69">
        <f t="shared" si="2"/>
        <v>0</v>
      </c>
    </row>
    <row r="27" spans="1:12" ht="16.2">
      <c r="A27" s="176"/>
      <c r="B27" s="142" t="s">
        <v>51</v>
      </c>
      <c r="C27" s="143" t="s">
        <v>2</v>
      </c>
      <c r="D27" s="206">
        <v>3.9300000000000002E-2</v>
      </c>
      <c r="E27" s="207">
        <f>D27*E18</f>
        <v>0.31440000000000001</v>
      </c>
      <c r="F27" s="210"/>
      <c r="G27" s="178">
        <f t="shared" si="3"/>
        <v>0</v>
      </c>
      <c r="H27" s="230"/>
      <c r="I27" s="179"/>
      <c r="J27" s="178"/>
      <c r="K27" s="179"/>
      <c r="L27" s="179">
        <f t="shared" si="2"/>
        <v>0</v>
      </c>
    </row>
    <row r="28" spans="1:12" s="326" customFormat="1">
      <c r="A28" s="280">
        <v>3</v>
      </c>
      <c r="B28" s="305" t="s">
        <v>108</v>
      </c>
      <c r="C28" s="292" t="s">
        <v>59</v>
      </c>
      <c r="D28" s="306"/>
      <c r="E28" s="307">
        <v>1</v>
      </c>
      <c r="F28" s="308"/>
      <c r="G28" s="280"/>
      <c r="H28" s="309"/>
      <c r="I28" s="280"/>
      <c r="J28" s="280"/>
      <c r="K28" s="280"/>
      <c r="L28" s="287"/>
    </row>
    <row r="29" spans="1:12" s="326" customFormat="1" ht="17.399999999999999" customHeight="1">
      <c r="A29" s="675"/>
      <c r="B29" s="830" t="s">
        <v>42</v>
      </c>
      <c r="C29" s="735" t="s">
        <v>59</v>
      </c>
      <c r="D29" s="735">
        <v>1</v>
      </c>
      <c r="E29" s="735">
        <f>D29*E28</f>
        <v>1</v>
      </c>
      <c r="F29" s="675"/>
      <c r="G29" s="675"/>
      <c r="H29" s="831"/>
      <c r="I29" s="679">
        <f>H29*E29</f>
        <v>0</v>
      </c>
      <c r="J29" s="675"/>
      <c r="K29" s="679"/>
      <c r="L29" s="679">
        <f>K29+I29+G29</f>
        <v>0</v>
      </c>
    </row>
    <row r="30" spans="1:12" s="326" customFormat="1">
      <c r="A30" s="675"/>
      <c r="B30" s="830" t="s">
        <v>49</v>
      </c>
      <c r="C30" s="735" t="s">
        <v>2</v>
      </c>
      <c r="D30" s="827">
        <v>0.01</v>
      </c>
      <c r="E30" s="872">
        <f>D30*E28</f>
        <v>0.01</v>
      </c>
      <c r="F30" s="675"/>
      <c r="G30" s="675"/>
      <c r="H30" s="831"/>
      <c r="I30" s="675"/>
      <c r="J30" s="675"/>
      <c r="K30" s="679">
        <f>E30*J30</f>
        <v>0</v>
      </c>
      <c r="L30" s="679">
        <f>K30+I30+G30</f>
        <v>0</v>
      </c>
    </row>
    <row r="31" spans="1:12" s="326" customFormat="1" ht="28.2">
      <c r="A31" s="675"/>
      <c r="B31" s="830" t="s">
        <v>309</v>
      </c>
      <c r="C31" s="735" t="s">
        <v>59</v>
      </c>
      <c r="D31" s="827"/>
      <c r="E31" s="872">
        <v>1</v>
      </c>
      <c r="F31" s="679"/>
      <c r="G31" s="679">
        <f>E31*F31</f>
        <v>0</v>
      </c>
      <c r="H31" s="829"/>
      <c r="I31" s="700"/>
      <c r="J31" s="700"/>
      <c r="K31" s="700"/>
      <c r="L31" s="679">
        <f>K31+I31+G31</f>
        <v>0</v>
      </c>
    </row>
    <row r="32" spans="1:12" s="16" customFormat="1">
      <c r="A32" s="873"/>
      <c r="B32" s="874" t="s">
        <v>185</v>
      </c>
      <c r="C32" s="875" t="s">
        <v>59</v>
      </c>
      <c r="D32" s="688"/>
      <c r="E32" s="688">
        <v>2</v>
      </c>
      <c r="F32" s="688"/>
      <c r="G32" s="688">
        <f>F32*E32</f>
        <v>0</v>
      </c>
      <c r="H32" s="876"/>
      <c r="I32" s="688"/>
      <c r="J32" s="688"/>
      <c r="K32" s="688"/>
      <c r="L32" s="679">
        <f>K32+I32+G32</f>
        <v>0</v>
      </c>
    </row>
    <row r="33" spans="1:25">
      <c r="A33" s="700"/>
      <c r="B33" s="717" t="s">
        <v>51</v>
      </c>
      <c r="C33" s="735" t="s">
        <v>2</v>
      </c>
      <c r="D33" s="827">
        <v>7.0000000000000007E-2</v>
      </c>
      <c r="E33" s="872">
        <f>D33*E28</f>
        <v>7.0000000000000007E-2</v>
      </c>
      <c r="F33" s="828"/>
      <c r="G33" s="679">
        <f>E33*F33</f>
        <v>0</v>
      </c>
      <c r="H33" s="829"/>
      <c r="I33" s="700"/>
      <c r="J33" s="700"/>
      <c r="K33" s="700"/>
      <c r="L33" s="679">
        <f>K33+I33+G33</f>
        <v>0</v>
      </c>
    </row>
    <row r="34" spans="1:25" s="38" customFormat="1" ht="28.2" customHeight="1">
      <c r="A34" s="310">
        <v>4</v>
      </c>
      <c r="B34" s="311" t="s">
        <v>109</v>
      </c>
      <c r="C34" s="312" t="s">
        <v>59</v>
      </c>
      <c r="D34" s="313"/>
      <c r="E34" s="314">
        <v>1</v>
      </c>
      <c r="F34" s="315"/>
      <c r="G34" s="316"/>
      <c r="H34" s="309"/>
      <c r="I34" s="316"/>
      <c r="J34" s="316"/>
      <c r="K34" s="316"/>
      <c r="L34" s="316"/>
      <c r="M34" s="263"/>
      <c r="N34" s="263"/>
    </row>
    <row r="35" spans="1:25" customFormat="1">
      <c r="A35" s="108"/>
      <c r="B35" s="208" t="s">
        <v>42</v>
      </c>
      <c r="C35" s="108" t="s">
        <v>43</v>
      </c>
      <c r="D35" s="108">
        <v>8.2200000000000006</v>
      </c>
      <c r="E35" s="120">
        <f>D35*E34</f>
        <v>8.2200000000000006</v>
      </c>
      <c r="F35" s="108"/>
      <c r="G35" s="120"/>
      <c r="H35" s="91"/>
      <c r="I35" s="994">
        <f>H35*E35</f>
        <v>0</v>
      </c>
      <c r="J35" s="192"/>
      <c r="K35" s="192"/>
      <c r="L35" s="120">
        <f>K35+I35+G35</f>
        <v>0</v>
      </c>
      <c r="M35" s="16"/>
      <c r="N35" s="16"/>
    </row>
    <row r="36" spans="1:25" customFormat="1">
      <c r="A36" s="108"/>
      <c r="B36" s="208" t="s">
        <v>49</v>
      </c>
      <c r="C36" s="108" t="s">
        <v>2</v>
      </c>
      <c r="D36" s="108">
        <v>0.31</v>
      </c>
      <c r="E36" s="94">
        <f>E34*D36</f>
        <v>0.31</v>
      </c>
      <c r="F36" s="108"/>
      <c r="G36" s="120"/>
      <c r="H36" s="91"/>
      <c r="I36" s="192"/>
      <c r="J36" s="192"/>
      <c r="K36" s="994">
        <f>J36*E36</f>
        <v>0</v>
      </c>
      <c r="L36" s="120">
        <f>K36+I36+G36</f>
        <v>0</v>
      </c>
      <c r="M36" s="16"/>
      <c r="N36" s="16"/>
    </row>
    <row r="37" spans="1:25" s="16" customFormat="1" ht="28.8">
      <c r="A37" s="873"/>
      <c r="B37" s="874" t="s">
        <v>310</v>
      </c>
      <c r="C37" s="875" t="s">
        <v>59</v>
      </c>
      <c r="D37" s="688">
        <v>1</v>
      </c>
      <c r="E37" s="688">
        <f>D37*E34</f>
        <v>1</v>
      </c>
      <c r="F37" s="688"/>
      <c r="G37" s="688">
        <f>F37*E37</f>
        <v>0</v>
      </c>
      <c r="H37" s="876"/>
      <c r="I37" s="688"/>
      <c r="J37" s="688"/>
      <c r="K37" s="688"/>
      <c r="L37" s="679">
        <f>K37+I37+G37</f>
        <v>0</v>
      </c>
    </row>
    <row r="38" spans="1:25" s="16" customFormat="1">
      <c r="A38" s="499"/>
      <c r="B38" s="564" t="s">
        <v>185</v>
      </c>
      <c r="C38" s="218" t="s">
        <v>59</v>
      </c>
      <c r="D38" s="474"/>
      <c r="E38" s="474">
        <v>2</v>
      </c>
      <c r="F38" s="474"/>
      <c r="G38" s="120">
        <f>F38*E38</f>
        <v>0</v>
      </c>
      <c r="H38" s="91"/>
      <c r="I38" s="120"/>
      <c r="J38" s="120"/>
      <c r="K38" s="120"/>
      <c r="L38" s="69">
        <f>K38+I38+G38</f>
        <v>0</v>
      </c>
    </row>
    <row r="39" spans="1:25" s="16" customFormat="1">
      <c r="A39" s="137"/>
      <c r="B39" s="219" t="s">
        <v>51</v>
      </c>
      <c r="C39" s="141" t="s">
        <v>2</v>
      </c>
      <c r="D39" s="220">
        <v>0.2</v>
      </c>
      <c r="E39" s="138">
        <f>D39*E34</f>
        <v>0.2</v>
      </c>
      <c r="F39" s="138"/>
      <c r="G39" s="211">
        <f>F39*E39</f>
        <v>0</v>
      </c>
      <c r="H39" s="458"/>
      <c r="I39" s="97"/>
      <c r="J39" s="138"/>
      <c r="K39" s="139"/>
      <c r="L39" s="138">
        <f>K39+I39+G39</f>
        <v>0</v>
      </c>
    </row>
    <row r="40" spans="1:25" s="37" customFormat="1" ht="30">
      <c r="A40" s="280">
        <v>5</v>
      </c>
      <c r="B40" s="291" t="s">
        <v>110</v>
      </c>
      <c r="C40" s="292" t="s">
        <v>59</v>
      </c>
      <c r="D40" s="306"/>
      <c r="E40" s="306">
        <v>9</v>
      </c>
      <c r="F40" s="280"/>
      <c r="G40" s="280"/>
      <c r="H40" s="309"/>
      <c r="I40" s="280"/>
      <c r="J40" s="280"/>
      <c r="K40" s="280"/>
      <c r="L40" s="280"/>
      <c r="M40" s="36"/>
      <c r="N40" s="36"/>
    </row>
    <row r="41" spans="1:25" s="37" customFormat="1">
      <c r="A41" s="675"/>
      <c r="B41" s="830" t="s">
        <v>42</v>
      </c>
      <c r="C41" s="735" t="s">
        <v>43</v>
      </c>
      <c r="D41" s="735">
        <v>1.51</v>
      </c>
      <c r="E41" s="735">
        <f>D41*E40</f>
        <v>13.59</v>
      </c>
      <c r="F41" s="675"/>
      <c r="G41" s="675"/>
      <c r="H41" s="831"/>
      <c r="I41" s="679">
        <f>H41*E41</f>
        <v>0</v>
      </c>
      <c r="J41" s="675"/>
      <c r="K41" s="679"/>
      <c r="L41" s="679">
        <f>K41+I41+G41</f>
        <v>0</v>
      </c>
      <c r="M41" s="36"/>
      <c r="N41" s="36"/>
    </row>
    <row r="42" spans="1:25" s="36" customFormat="1" ht="16.2">
      <c r="A42" s="675"/>
      <c r="B42" s="893" t="s">
        <v>49</v>
      </c>
      <c r="C42" s="884" t="s">
        <v>2</v>
      </c>
      <c r="D42" s="827">
        <v>0.13</v>
      </c>
      <c r="E42" s="872">
        <f>D42*E40</f>
        <v>1.17</v>
      </c>
      <c r="F42" s="675"/>
      <c r="G42" s="675"/>
      <c r="H42" s="831"/>
      <c r="I42" s="675"/>
      <c r="J42" s="675"/>
      <c r="K42" s="679">
        <f>E42*J42</f>
        <v>0</v>
      </c>
      <c r="L42" s="679">
        <f>K42+I42+G42</f>
        <v>0</v>
      </c>
    </row>
    <row r="43" spans="1:25" s="36" customFormat="1">
      <c r="A43" s="675"/>
      <c r="B43" s="894" t="s">
        <v>142</v>
      </c>
      <c r="C43" s="735" t="s">
        <v>59</v>
      </c>
      <c r="D43" s="679"/>
      <c r="E43" s="872">
        <v>2</v>
      </c>
      <c r="F43" s="679"/>
      <c r="G43" s="679">
        <f>E43*F43</f>
        <v>0</v>
      </c>
      <c r="H43" s="831"/>
      <c r="I43" s="675"/>
      <c r="J43" s="675"/>
      <c r="K43" s="675"/>
      <c r="L43" s="679">
        <f>K43+I43+G43</f>
        <v>0</v>
      </c>
    </row>
    <row r="44" spans="1:25" s="36" customFormat="1">
      <c r="A44" s="700"/>
      <c r="B44" s="895" t="s">
        <v>297</v>
      </c>
      <c r="C44" s="735" t="s">
        <v>59</v>
      </c>
      <c r="D44" s="679"/>
      <c r="E44" s="872">
        <v>7</v>
      </c>
      <c r="F44" s="679"/>
      <c r="G44" s="679">
        <f>E44*F44</f>
        <v>0</v>
      </c>
      <c r="H44" s="831"/>
      <c r="I44" s="675"/>
      <c r="J44" s="675"/>
      <c r="K44" s="675"/>
      <c r="L44" s="679">
        <f>K44+I44+G44</f>
        <v>0</v>
      </c>
    </row>
    <row r="45" spans="1:25" s="36" customFormat="1">
      <c r="A45" s="700"/>
      <c r="B45" s="717" t="s">
        <v>51</v>
      </c>
      <c r="C45" s="735" t="s">
        <v>2</v>
      </c>
      <c r="D45" s="827">
        <v>7.0000000000000007E-2</v>
      </c>
      <c r="E45" s="872">
        <f>D45*E40</f>
        <v>0.63000000000000012</v>
      </c>
      <c r="F45" s="828"/>
      <c r="G45" s="679">
        <f>E45*F45</f>
        <v>0</v>
      </c>
      <c r="H45" s="829"/>
      <c r="I45" s="700"/>
      <c r="J45" s="700"/>
      <c r="K45" s="700"/>
      <c r="L45" s="679">
        <f>K45+I45+G45</f>
        <v>0</v>
      </c>
    </row>
    <row r="46" spans="1:25" s="36" customFormat="1">
      <c r="A46" s="584"/>
      <c r="B46" s="591" t="s">
        <v>189</v>
      </c>
      <c r="C46" s="573"/>
      <c r="D46" s="575"/>
      <c r="E46" s="568"/>
      <c r="F46" s="582"/>
      <c r="G46" s="590"/>
      <c r="H46" s="583"/>
      <c r="I46" s="584"/>
      <c r="J46" s="584"/>
      <c r="K46" s="584"/>
      <c r="L46" s="569"/>
    </row>
    <row r="47" spans="1:25" ht="45">
      <c r="A47" s="272">
        <v>6</v>
      </c>
      <c r="B47" s="291" t="s">
        <v>112</v>
      </c>
      <c r="C47" s="292" t="s">
        <v>61</v>
      </c>
      <c r="D47" s="292"/>
      <c r="E47" s="292">
        <v>12</v>
      </c>
      <c r="F47" s="272"/>
      <c r="G47" s="272"/>
      <c r="H47" s="304"/>
      <c r="I47" s="272"/>
      <c r="J47" s="272"/>
      <c r="K47" s="272"/>
      <c r="L47" s="272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326"/>
    </row>
    <row r="48" spans="1:25">
      <c r="A48" s="475"/>
      <c r="B48" s="212" t="s">
        <v>42</v>
      </c>
      <c r="C48" s="141" t="s">
        <v>43</v>
      </c>
      <c r="D48" s="141">
        <v>0.60899999999999999</v>
      </c>
      <c r="E48" s="141">
        <f>D48*E47</f>
        <v>7.3079999999999998</v>
      </c>
      <c r="F48" s="475"/>
      <c r="G48" s="475"/>
      <c r="H48" s="476"/>
      <c r="I48" s="69">
        <f>H48*E48</f>
        <v>0</v>
      </c>
      <c r="J48" s="475"/>
      <c r="K48" s="69"/>
      <c r="L48" s="69">
        <f t="shared" ref="L48:L55" si="4">K48+I48+G48</f>
        <v>0</v>
      </c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26"/>
    </row>
    <row r="49" spans="1:25">
      <c r="A49" s="475"/>
      <c r="B49" s="212" t="s">
        <v>49</v>
      </c>
      <c r="C49" s="141" t="s">
        <v>2</v>
      </c>
      <c r="D49" s="213">
        <v>2.0999999999999999E-3</v>
      </c>
      <c r="E49" s="221">
        <f>D49*E47</f>
        <v>2.52E-2</v>
      </c>
      <c r="F49" s="475"/>
      <c r="G49" s="475"/>
      <c r="H49" s="476"/>
      <c r="I49" s="475"/>
      <c r="J49" s="475"/>
      <c r="K49" s="69">
        <f>E49*J49</f>
        <v>0</v>
      </c>
      <c r="L49" s="69">
        <f t="shared" si="4"/>
        <v>0</v>
      </c>
      <c r="O49" s="326"/>
      <c r="P49" s="326"/>
      <c r="Q49" s="326"/>
      <c r="R49" s="326"/>
      <c r="S49" s="326"/>
      <c r="T49" s="326"/>
      <c r="U49" s="326"/>
      <c r="V49" s="326"/>
      <c r="W49" s="326"/>
      <c r="X49" s="326"/>
      <c r="Y49" s="326"/>
    </row>
    <row r="50" spans="1:25" ht="27.6" customHeight="1">
      <c r="A50" s="475"/>
      <c r="B50" s="222" t="s">
        <v>113</v>
      </c>
      <c r="C50" s="141" t="s">
        <v>91</v>
      </c>
      <c r="D50" s="141">
        <v>1</v>
      </c>
      <c r="E50" s="141">
        <f>D50*E47</f>
        <v>12</v>
      </c>
      <c r="F50" s="117"/>
      <c r="G50" s="69">
        <f t="shared" ref="G50:G55" si="5">E50*F50</f>
        <v>0</v>
      </c>
      <c r="H50" s="476"/>
      <c r="I50" s="475"/>
      <c r="J50" s="475"/>
      <c r="K50" s="475"/>
      <c r="L50" s="69">
        <f t="shared" si="4"/>
        <v>0</v>
      </c>
      <c r="O50" s="326"/>
      <c r="P50" s="326"/>
      <c r="Q50" s="326"/>
      <c r="R50" s="326"/>
      <c r="S50" s="326"/>
      <c r="T50" s="326"/>
      <c r="U50" s="326"/>
      <c r="V50" s="326"/>
      <c r="W50" s="326"/>
      <c r="X50" s="326"/>
      <c r="Y50" s="326"/>
    </row>
    <row r="51" spans="1:25">
      <c r="A51" s="475"/>
      <c r="B51" s="216" t="s">
        <v>114</v>
      </c>
      <c r="C51" s="141" t="s">
        <v>59</v>
      </c>
      <c r="D51" s="141"/>
      <c r="E51" s="141">
        <v>4</v>
      </c>
      <c r="F51" s="475"/>
      <c r="G51" s="69">
        <f t="shared" si="5"/>
        <v>0</v>
      </c>
      <c r="H51" s="476"/>
      <c r="I51" s="475"/>
      <c r="J51" s="475"/>
      <c r="K51" s="475"/>
      <c r="L51" s="69">
        <f t="shared" si="4"/>
        <v>0</v>
      </c>
      <c r="O51" s="326"/>
      <c r="P51" s="326"/>
      <c r="Q51" s="326"/>
      <c r="R51" s="326"/>
      <c r="S51" s="326"/>
      <c r="T51" s="326"/>
      <c r="U51" s="326"/>
      <c r="V51" s="326"/>
      <c r="W51" s="326"/>
      <c r="X51" s="326"/>
      <c r="Y51" s="326"/>
    </row>
    <row r="52" spans="1:25">
      <c r="A52" s="475"/>
      <c r="B52" s="216" t="s">
        <v>115</v>
      </c>
      <c r="C52" s="141" t="s">
        <v>59</v>
      </c>
      <c r="D52" s="141"/>
      <c r="E52" s="141">
        <v>2</v>
      </c>
      <c r="F52" s="475"/>
      <c r="G52" s="69">
        <f t="shared" si="5"/>
        <v>0</v>
      </c>
      <c r="H52" s="476"/>
      <c r="I52" s="475"/>
      <c r="J52" s="475"/>
      <c r="K52" s="475"/>
      <c r="L52" s="69">
        <f t="shared" si="4"/>
        <v>0</v>
      </c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</row>
    <row r="53" spans="1:25" ht="16.2">
      <c r="A53" s="475"/>
      <c r="B53" s="216" t="s">
        <v>135</v>
      </c>
      <c r="C53" s="141" t="s">
        <v>59</v>
      </c>
      <c r="D53" s="141"/>
      <c r="E53" s="141">
        <v>1</v>
      </c>
      <c r="F53" s="475"/>
      <c r="G53" s="69">
        <f t="shared" si="5"/>
        <v>0</v>
      </c>
      <c r="H53" s="476"/>
      <c r="I53" s="475"/>
      <c r="J53" s="475"/>
      <c r="K53" s="475"/>
      <c r="L53" s="69">
        <f t="shared" si="4"/>
        <v>0</v>
      </c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</row>
    <row r="54" spans="1:25" ht="29.4">
      <c r="A54" s="822"/>
      <c r="B54" s="592" t="s">
        <v>188</v>
      </c>
      <c r="C54" s="141" t="s">
        <v>59</v>
      </c>
      <c r="D54" s="141"/>
      <c r="E54" s="141">
        <v>2</v>
      </c>
      <c r="F54" s="860"/>
      <c r="G54" s="69">
        <f t="shared" si="5"/>
        <v>0</v>
      </c>
      <c r="H54" s="821"/>
      <c r="I54" s="822"/>
      <c r="J54" s="822"/>
      <c r="K54" s="822"/>
      <c r="L54" s="69">
        <f>K54+I54+G54</f>
        <v>0</v>
      </c>
      <c r="O54" s="326"/>
      <c r="P54" s="326"/>
      <c r="Q54" s="326"/>
      <c r="R54" s="326"/>
      <c r="S54" s="326"/>
      <c r="T54" s="326"/>
      <c r="U54" s="326"/>
      <c r="V54" s="326"/>
      <c r="W54" s="326"/>
      <c r="X54" s="326"/>
      <c r="Y54" s="326"/>
    </row>
    <row r="55" spans="1:25">
      <c r="A55" s="434"/>
      <c r="B55" s="144" t="s">
        <v>51</v>
      </c>
      <c r="C55" s="141" t="s">
        <v>2</v>
      </c>
      <c r="D55" s="213">
        <v>0.156</v>
      </c>
      <c r="E55" s="214">
        <f>D55*E47</f>
        <v>1.8719999999999999</v>
      </c>
      <c r="F55" s="210"/>
      <c r="G55" s="69">
        <f t="shared" si="5"/>
        <v>0</v>
      </c>
      <c r="H55" s="231"/>
      <c r="I55" s="434"/>
      <c r="J55" s="434"/>
      <c r="K55" s="434"/>
      <c r="L55" s="69">
        <f t="shared" si="4"/>
        <v>0</v>
      </c>
      <c r="O55" s="326"/>
      <c r="P55" s="326"/>
      <c r="Q55" s="326"/>
      <c r="R55" s="326"/>
      <c r="S55" s="326"/>
      <c r="T55" s="326"/>
      <c r="U55" s="326"/>
      <c r="V55" s="326"/>
      <c r="W55" s="326"/>
      <c r="X55" s="326"/>
      <c r="Y55" s="326"/>
    </row>
    <row r="56" spans="1:25" ht="16.2">
      <c r="A56" s="877">
        <v>7</v>
      </c>
      <c r="B56" s="878" t="s">
        <v>117</v>
      </c>
      <c r="C56" s="879" t="s">
        <v>116</v>
      </c>
      <c r="D56" s="879"/>
      <c r="E56" s="880">
        <v>1</v>
      </c>
      <c r="F56" s="880"/>
      <c r="G56" s="881"/>
      <c r="H56" s="882"/>
      <c r="I56" s="881"/>
      <c r="J56" s="880"/>
      <c r="K56" s="881"/>
      <c r="L56" s="881"/>
      <c r="O56" s="326"/>
      <c r="P56" s="326"/>
      <c r="Q56" s="326"/>
      <c r="R56" s="326"/>
      <c r="S56" s="326"/>
      <c r="T56" s="326"/>
      <c r="U56" s="326"/>
      <c r="V56" s="326"/>
      <c r="W56" s="326"/>
      <c r="X56" s="326"/>
      <c r="Y56" s="326"/>
    </row>
    <row r="57" spans="1:25">
      <c r="A57" s="675"/>
      <c r="B57" s="830" t="s">
        <v>42</v>
      </c>
      <c r="C57" s="735" t="s">
        <v>116</v>
      </c>
      <c r="D57" s="735">
        <v>1</v>
      </c>
      <c r="E57" s="735">
        <f>D57*E56</f>
        <v>1</v>
      </c>
      <c r="F57" s="675"/>
      <c r="G57" s="675"/>
      <c r="H57" s="831"/>
      <c r="I57" s="679">
        <f>H57*E57</f>
        <v>0</v>
      </c>
      <c r="J57" s="675"/>
      <c r="K57" s="679"/>
      <c r="L57" s="679">
        <f t="shared" ref="L57:L62" si="6">K57+I57+G57</f>
        <v>0</v>
      </c>
      <c r="O57" s="326"/>
      <c r="P57" s="326"/>
      <c r="Q57" s="326"/>
      <c r="R57" s="326"/>
      <c r="S57" s="326"/>
      <c r="T57" s="326"/>
      <c r="U57" s="326"/>
      <c r="V57" s="326"/>
      <c r="W57" s="326"/>
      <c r="X57" s="326"/>
      <c r="Y57" s="326"/>
    </row>
    <row r="58" spans="1:25" ht="21.9" customHeight="1">
      <c r="A58" s="708"/>
      <c r="B58" s="830" t="s">
        <v>49</v>
      </c>
      <c r="C58" s="735" t="s">
        <v>2</v>
      </c>
      <c r="D58" s="735">
        <v>0.13</v>
      </c>
      <c r="E58" s="923">
        <f>E56*D58</f>
        <v>0.13</v>
      </c>
      <c r="F58" s="708"/>
      <c r="G58" s="708"/>
      <c r="H58" s="831"/>
      <c r="I58" s="675"/>
      <c r="J58" s="675"/>
      <c r="K58" s="679">
        <f>J58*E58</f>
        <v>0</v>
      </c>
      <c r="L58" s="679">
        <f t="shared" si="6"/>
        <v>0</v>
      </c>
      <c r="O58" s="326"/>
      <c r="P58" s="326"/>
      <c r="Q58" s="326"/>
      <c r="R58" s="326"/>
      <c r="S58" s="326"/>
      <c r="T58" s="326"/>
      <c r="U58" s="326"/>
      <c r="V58" s="326"/>
      <c r="W58" s="326"/>
      <c r="X58" s="326"/>
      <c r="Y58" s="326"/>
    </row>
    <row r="59" spans="1:25" ht="16.2">
      <c r="A59" s="633"/>
      <c r="B59" s="883" t="s">
        <v>311</v>
      </c>
      <c r="C59" s="735" t="s">
        <v>116</v>
      </c>
      <c r="D59" s="884">
        <v>1</v>
      </c>
      <c r="E59" s="885">
        <f>D59*E56</f>
        <v>1</v>
      </c>
      <c r="F59" s="885"/>
      <c r="G59" s="885">
        <f>F59*E59</f>
        <v>0</v>
      </c>
      <c r="H59" s="832"/>
      <c r="I59" s="886"/>
      <c r="J59" s="887"/>
      <c r="K59" s="886"/>
      <c r="L59" s="679">
        <f t="shared" si="6"/>
        <v>0</v>
      </c>
      <c r="O59" s="326"/>
      <c r="P59" s="326"/>
      <c r="Q59" s="326"/>
      <c r="R59" s="326"/>
      <c r="S59" s="326"/>
      <c r="T59" s="326"/>
      <c r="U59" s="326"/>
      <c r="V59" s="326"/>
      <c r="W59" s="326"/>
      <c r="X59" s="326"/>
      <c r="Y59" s="326"/>
    </row>
    <row r="60" spans="1:25" ht="16.2">
      <c r="A60" s="633"/>
      <c r="B60" s="883" t="s">
        <v>295</v>
      </c>
      <c r="C60" s="735"/>
      <c r="D60" s="884"/>
      <c r="E60" s="885">
        <v>1</v>
      </c>
      <c r="F60" s="885"/>
      <c r="G60" s="885">
        <f>F60*E60</f>
        <v>0</v>
      </c>
      <c r="H60" s="832"/>
      <c r="I60" s="886"/>
      <c r="J60" s="887"/>
      <c r="K60" s="886"/>
      <c r="L60" s="679">
        <f t="shared" si="6"/>
        <v>0</v>
      </c>
      <c r="O60" s="326"/>
      <c r="P60" s="326"/>
      <c r="Q60" s="326"/>
      <c r="R60" s="326"/>
      <c r="S60" s="326"/>
      <c r="T60" s="326"/>
      <c r="U60" s="326"/>
      <c r="V60" s="326"/>
      <c r="W60" s="326"/>
      <c r="X60" s="326"/>
      <c r="Y60" s="326"/>
    </row>
    <row r="61" spans="1:25" s="16" customFormat="1">
      <c r="A61" s="873"/>
      <c r="B61" s="874" t="s">
        <v>185</v>
      </c>
      <c r="C61" s="875" t="s">
        <v>59</v>
      </c>
      <c r="D61" s="688"/>
      <c r="E61" s="688">
        <v>1</v>
      </c>
      <c r="F61" s="688"/>
      <c r="G61" s="688">
        <f>F61*E61</f>
        <v>0</v>
      </c>
      <c r="H61" s="876"/>
      <c r="I61" s="688"/>
      <c r="J61" s="688"/>
      <c r="K61" s="688"/>
      <c r="L61" s="679">
        <f t="shared" si="6"/>
        <v>0</v>
      </c>
    </row>
    <row r="62" spans="1:25">
      <c r="A62" s="700"/>
      <c r="B62" s="717" t="s">
        <v>51</v>
      </c>
      <c r="C62" s="735" t="s">
        <v>2</v>
      </c>
      <c r="D62" s="827">
        <v>0.94</v>
      </c>
      <c r="E62" s="872">
        <f>D62*E56</f>
        <v>0.94</v>
      </c>
      <c r="F62" s="828"/>
      <c r="G62" s="679">
        <f>E62*F62</f>
        <v>0</v>
      </c>
      <c r="H62" s="829"/>
      <c r="I62" s="700"/>
      <c r="J62" s="700"/>
      <c r="K62" s="700"/>
      <c r="L62" s="679">
        <f t="shared" si="6"/>
        <v>0</v>
      </c>
      <c r="O62" s="326"/>
      <c r="P62" s="326"/>
      <c r="Q62" s="326"/>
      <c r="R62" s="326"/>
      <c r="S62" s="326"/>
      <c r="T62" s="326"/>
      <c r="U62" s="326"/>
      <c r="V62" s="326"/>
      <c r="W62" s="326"/>
      <c r="X62" s="326"/>
      <c r="Y62" s="326"/>
    </row>
    <row r="63" spans="1:25">
      <c r="A63" s="671">
        <v>8</v>
      </c>
      <c r="B63" s="888" t="s">
        <v>129</v>
      </c>
      <c r="C63" s="889" t="s">
        <v>93</v>
      </c>
      <c r="D63" s="890"/>
      <c r="E63" s="891">
        <v>1</v>
      </c>
      <c r="F63" s="892"/>
      <c r="G63" s="671"/>
      <c r="H63" s="833"/>
      <c r="I63" s="671"/>
      <c r="J63" s="671"/>
      <c r="K63" s="671"/>
      <c r="L63" s="674"/>
      <c r="O63" s="326"/>
      <c r="P63" s="326"/>
      <c r="Q63" s="326"/>
      <c r="R63" s="326"/>
      <c r="S63" s="326"/>
      <c r="T63" s="326"/>
      <c r="U63" s="326"/>
      <c r="V63" s="326"/>
      <c r="W63" s="326"/>
      <c r="X63" s="326"/>
      <c r="Y63" s="326"/>
    </row>
    <row r="64" spans="1:25">
      <c r="A64" s="675"/>
      <c r="B64" s="830" t="s">
        <v>42</v>
      </c>
      <c r="C64" s="735" t="s">
        <v>116</v>
      </c>
      <c r="D64" s="735">
        <v>1</v>
      </c>
      <c r="E64" s="735">
        <f>D64*E63</f>
        <v>1</v>
      </c>
      <c r="F64" s="675"/>
      <c r="G64" s="675"/>
      <c r="H64" s="831"/>
      <c r="I64" s="679">
        <f>H64*E64</f>
        <v>0</v>
      </c>
      <c r="J64" s="675"/>
      <c r="K64" s="679"/>
      <c r="L64" s="679">
        <f t="shared" ref="L64:L68" si="7">K64+I64+G64</f>
        <v>0</v>
      </c>
      <c r="O64" s="326"/>
      <c r="P64" s="326"/>
      <c r="Q64" s="326"/>
      <c r="R64" s="326"/>
      <c r="S64" s="326"/>
      <c r="T64" s="326"/>
      <c r="U64" s="326"/>
      <c r="V64" s="326"/>
      <c r="W64" s="326"/>
      <c r="X64" s="326"/>
      <c r="Y64" s="326"/>
    </row>
    <row r="65" spans="1:25">
      <c r="A65" s="708"/>
      <c r="B65" s="830" t="s">
        <v>49</v>
      </c>
      <c r="C65" s="735" t="s">
        <v>2</v>
      </c>
      <c r="D65" s="735">
        <v>7.0000000000000007E-2</v>
      </c>
      <c r="E65" s="923">
        <f>E63*D65</f>
        <v>7.0000000000000007E-2</v>
      </c>
      <c r="F65" s="708"/>
      <c r="G65" s="708"/>
      <c r="H65" s="831"/>
      <c r="I65" s="675"/>
      <c r="J65" s="675"/>
      <c r="K65" s="679">
        <f>J65*E65</f>
        <v>0</v>
      </c>
      <c r="L65" s="679">
        <f t="shared" si="7"/>
        <v>0</v>
      </c>
      <c r="O65" s="326"/>
      <c r="P65" s="326"/>
      <c r="Q65" s="326"/>
      <c r="R65" s="326"/>
      <c r="S65" s="326"/>
      <c r="T65" s="326"/>
      <c r="U65" s="326"/>
      <c r="V65" s="326"/>
      <c r="W65" s="326"/>
      <c r="X65" s="326"/>
      <c r="Y65" s="326"/>
    </row>
    <row r="66" spans="1:25">
      <c r="A66" s="708"/>
      <c r="B66" s="830" t="s">
        <v>312</v>
      </c>
      <c r="C66" s="735" t="s">
        <v>116</v>
      </c>
      <c r="D66" s="735">
        <v>1</v>
      </c>
      <c r="E66" s="923">
        <f>D66*E63</f>
        <v>1</v>
      </c>
      <c r="F66" s="448"/>
      <c r="G66" s="679">
        <f>E66*F66</f>
        <v>0</v>
      </c>
      <c r="H66" s="829"/>
      <c r="I66" s="700"/>
      <c r="J66" s="700"/>
      <c r="K66" s="700"/>
      <c r="L66" s="679">
        <f t="shared" si="7"/>
        <v>0</v>
      </c>
      <c r="O66" s="326"/>
      <c r="P66" s="326"/>
      <c r="Q66" s="326"/>
      <c r="R66" s="326"/>
      <c r="S66" s="326"/>
      <c r="T66" s="326"/>
      <c r="U66" s="326"/>
      <c r="V66" s="326"/>
      <c r="W66" s="326"/>
      <c r="X66" s="326"/>
      <c r="Y66" s="326"/>
    </row>
    <row r="67" spans="1:25">
      <c r="A67" s="708"/>
      <c r="B67" s="830" t="s">
        <v>296</v>
      </c>
      <c r="C67" s="735" t="s">
        <v>116</v>
      </c>
      <c r="D67" s="735">
        <v>1</v>
      </c>
      <c r="E67" s="923">
        <v>1</v>
      </c>
      <c r="F67" s="448"/>
      <c r="G67" s="679">
        <f>E67*F67</f>
        <v>0</v>
      </c>
      <c r="H67" s="829"/>
      <c r="I67" s="700"/>
      <c r="J67" s="700"/>
      <c r="K67" s="700"/>
      <c r="L67" s="679">
        <f t="shared" si="7"/>
        <v>0</v>
      </c>
      <c r="O67" s="326"/>
      <c r="P67" s="326"/>
      <c r="Q67" s="326"/>
      <c r="R67" s="326"/>
      <c r="S67" s="326"/>
      <c r="T67" s="326"/>
      <c r="U67" s="326"/>
      <c r="V67" s="326"/>
      <c r="W67" s="326"/>
      <c r="X67" s="326"/>
      <c r="Y67" s="326"/>
    </row>
    <row r="68" spans="1:25">
      <c r="A68" s="700"/>
      <c r="B68" s="717" t="s">
        <v>51</v>
      </c>
      <c r="C68" s="735" t="s">
        <v>2</v>
      </c>
      <c r="D68" s="827">
        <v>0.37</v>
      </c>
      <c r="E68" s="872">
        <f>D68*E63</f>
        <v>0.37</v>
      </c>
      <c r="F68" s="828"/>
      <c r="G68" s="679">
        <f>E68*F68</f>
        <v>0</v>
      </c>
      <c r="H68" s="829"/>
      <c r="I68" s="700"/>
      <c r="J68" s="700"/>
      <c r="K68" s="700"/>
      <c r="L68" s="679">
        <f t="shared" si="7"/>
        <v>0</v>
      </c>
      <c r="O68" s="326"/>
      <c r="P68" s="326"/>
      <c r="Q68" s="326"/>
      <c r="R68" s="326"/>
      <c r="S68" s="326"/>
      <c r="T68" s="326"/>
      <c r="U68" s="326"/>
      <c r="V68" s="326"/>
      <c r="W68" s="326"/>
      <c r="X68" s="326"/>
      <c r="Y68" s="326"/>
    </row>
    <row r="69" spans="1:25">
      <c r="A69" s="317"/>
      <c r="B69" s="317" t="s">
        <v>111</v>
      </c>
      <c r="C69" s="317"/>
      <c r="D69" s="318"/>
      <c r="E69" s="317"/>
      <c r="F69" s="317"/>
      <c r="G69" s="319">
        <f>SUM(G9:G68)</f>
        <v>0</v>
      </c>
      <c r="H69" s="320"/>
      <c r="I69" s="319">
        <f>SUM(I9:I68)</f>
        <v>0</v>
      </c>
      <c r="J69" s="319"/>
      <c r="K69" s="319">
        <f>SUM(K9:K68)</f>
        <v>0</v>
      </c>
      <c r="L69" s="319">
        <f>SUM(L9:L68)</f>
        <v>0</v>
      </c>
    </row>
    <row r="70" spans="1:25" s="173" customFormat="1" ht="16.5" customHeight="1">
      <c r="A70" s="682"/>
      <c r="B70" s="690" t="s">
        <v>267</v>
      </c>
      <c r="C70" s="825">
        <v>0.05</v>
      </c>
      <c r="D70" s="684"/>
      <c r="E70" s="685"/>
      <c r="F70" s="685"/>
      <c r="G70" s="688"/>
      <c r="H70" s="685"/>
      <c r="I70" s="688"/>
      <c r="J70" s="687"/>
      <c r="K70" s="688"/>
      <c r="L70" s="688">
        <f>G69*C70</f>
        <v>0</v>
      </c>
      <c r="M70" s="145"/>
      <c r="N70" s="121"/>
      <c r="T70" s="250"/>
    </row>
    <row r="71" spans="1:25" s="173" customFormat="1" ht="16.5" customHeight="1">
      <c r="A71" s="682"/>
      <c r="B71" s="122" t="s">
        <v>21</v>
      </c>
      <c r="C71" s="675"/>
      <c r="D71" s="684"/>
      <c r="E71" s="685"/>
      <c r="F71" s="685"/>
      <c r="G71" s="688"/>
      <c r="H71" s="685"/>
      <c r="I71" s="688"/>
      <c r="J71" s="687"/>
      <c r="K71" s="688"/>
      <c r="L71" s="826">
        <f>L69+L70</f>
        <v>0</v>
      </c>
      <c r="M71" s="145"/>
      <c r="N71" s="121"/>
      <c r="T71" s="250"/>
    </row>
    <row r="72" spans="1:25">
      <c r="A72" s="434"/>
      <c r="B72" s="822" t="s">
        <v>81</v>
      </c>
      <c r="C72" s="189">
        <v>0.1</v>
      </c>
      <c r="D72" s="822"/>
      <c r="E72" s="189"/>
      <c r="F72" s="822"/>
      <c r="G72" s="190"/>
      <c r="H72" s="821"/>
      <c r="I72" s="190"/>
      <c r="J72" s="190"/>
      <c r="K72" s="190"/>
      <c r="L72" s="190">
        <f>L71*C72</f>
        <v>0</v>
      </c>
    </row>
    <row r="73" spans="1:25">
      <c r="A73" s="434"/>
      <c r="B73" s="822" t="s">
        <v>21</v>
      </c>
      <c r="C73" s="434"/>
      <c r="D73" s="822"/>
      <c r="E73" s="434"/>
      <c r="F73" s="434"/>
      <c r="G73" s="191"/>
      <c r="H73" s="231"/>
      <c r="I73" s="191"/>
      <c r="J73" s="191"/>
      <c r="K73" s="191"/>
      <c r="L73" s="191">
        <f>L71+L72</f>
        <v>0</v>
      </c>
    </row>
    <row r="74" spans="1:25">
      <c r="A74" s="434"/>
      <c r="B74" s="822" t="s">
        <v>84</v>
      </c>
      <c r="C74" s="189">
        <v>0.08</v>
      </c>
      <c r="D74" s="822"/>
      <c r="E74" s="189"/>
      <c r="F74" s="822"/>
      <c r="G74" s="190"/>
      <c r="H74" s="821"/>
      <c r="I74" s="190"/>
      <c r="J74" s="190"/>
      <c r="K74" s="190"/>
      <c r="L74" s="190">
        <f>L73*C74</f>
        <v>0</v>
      </c>
    </row>
    <row r="75" spans="1:25">
      <c r="A75" s="434"/>
      <c r="B75" s="822" t="s">
        <v>21</v>
      </c>
      <c r="C75" s="434"/>
      <c r="D75" s="822"/>
      <c r="E75" s="434"/>
      <c r="F75" s="434"/>
      <c r="G75" s="191"/>
      <c r="H75" s="231"/>
      <c r="I75" s="191"/>
      <c r="J75" s="191"/>
      <c r="K75" s="191"/>
      <c r="L75" s="191">
        <f>SUM(L73:L74)</f>
        <v>0</v>
      </c>
    </row>
    <row r="76" spans="1:25" ht="21.9" customHeight="1">
      <c r="A76" s="44"/>
      <c r="B76" s="45"/>
      <c r="C76" s="46"/>
      <c r="D76" s="45"/>
      <c r="E76" s="45"/>
      <c r="F76" s="45"/>
      <c r="G76" s="45"/>
      <c r="H76" s="239"/>
      <c r="I76" s="45"/>
      <c r="J76" s="47"/>
      <c r="K76" s="45"/>
      <c r="L76" s="45"/>
    </row>
    <row r="77" spans="1:25" ht="21.9" customHeight="1">
      <c r="A77" s="44"/>
      <c r="B77" s="45"/>
      <c r="C77" s="46"/>
      <c r="D77" s="45"/>
      <c r="E77" s="45"/>
      <c r="F77" s="45"/>
      <c r="G77" s="45"/>
      <c r="H77" s="239"/>
      <c r="I77" s="45"/>
      <c r="J77" s="47"/>
      <c r="K77" s="45"/>
      <c r="L77" s="45"/>
    </row>
    <row r="78" spans="1:25" ht="21.9" customHeight="1">
      <c r="A78" s="44"/>
      <c r="B78" s="45"/>
      <c r="C78" s="46"/>
      <c r="D78" s="45"/>
      <c r="E78" s="45"/>
      <c r="F78" s="45"/>
      <c r="G78" s="45"/>
      <c r="H78" s="239"/>
      <c r="I78" s="45"/>
      <c r="J78" s="47"/>
      <c r="K78" s="45"/>
      <c r="L78" s="45"/>
    </row>
    <row r="79" spans="1:25" ht="21.9" customHeight="1">
      <c r="A79" s="44"/>
      <c r="B79" s="45"/>
      <c r="C79" s="46"/>
      <c r="D79" s="45"/>
      <c r="E79" s="45"/>
      <c r="F79" s="45"/>
      <c r="G79" s="45"/>
      <c r="H79" s="239"/>
      <c r="I79" s="45"/>
      <c r="J79" s="47"/>
      <c r="K79" s="45"/>
      <c r="L79" s="45"/>
    </row>
    <row r="80" spans="1:25" ht="21.9" customHeight="1">
      <c r="A80" s="44"/>
      <c r="B80" s="45"/>
      <c r="C80" s="46"/>
      <c r="D80" s="45"/>
      <c r="E80" s="45"/>
      <c r="F80" s="45"/>
      <c r="G80" s="45"/>
      <c r="H80" s="239"/>
      <c r="I80" s="45"/>
      <c r="J80" s="47"/>
      <c r="K80" s="45"/>
      <c r="L80" s="45"/>
    </row>
    <row r="81" spans="1:12" ht="21.9" customHeight="1">
      <c r="A81" s="44"/>
      <c r="B81" s="45"/>
      <c r="C81" s="46"/>
      <c r="D81" s="45"/>
      <c r="E81" s="45"/>
      <c r="F81" s="45"/>
      <c r="G81" s="45"/>
      <c r="H81" s="239"/>
      <c r="I81" s="45"/>
      <c r="J81" s="47"/>
      <c r="K81" s="45"/>
      <c r="L81" s="45"/>
    </row>
    <row r="82" spans="1:12" ht="21.9" customHeight="1">
      <c r="A82" s="44"/>
      <c r="B82" s="45"/>
      <c r="C82" s="46"/>
      <c r="D82" s="45"/>
      <c r="E82" s="45"/>
      <c r="F82" s="45"/>
      <c r="G82" s="45"/>
      <c r="H82" s="239"/>
      <c r="I82" s="45"/>
      <c r="J82" s="47"/>
      <c r="K82" s="45"/>
      <c r="L82" s="45"/>
    </row>
    <row r="83" spans="1:12" ht="21.9" customHeight="1">
      <c r="A83" s="44"/>
      <c r="B83" s="45"/>
      <c r="C83" s="46"/>
      <c r="D83" s="45"/>
      <c r="E83" s="45"/>
      <c r="F83" s="45"/>
      <c r="G83" s="45"/>
      <c r="H83" s="239"/>
      <c r="I83" s="45"/>
      <c r="J83" s="47"/>
      <c r="K83" s="45"/>
      <c r="L83" s="45"/>
    </row>
    <row r="84" spans="1:12" ht="21.9" customHeight="1">
      <c r="A84" s="44"/>
      <c r="B84" s="45"/>
      <c r="C84" s="46"/>
      <c r="D84" s="45"/>
      <c r="E84" s="45"/>
      <c r="F84" s="45"/>
      <c r="G84" s="45"/>
      <c r="H84" s="239"/>
      <c r="I84" s="45"/>
      <c r="J84" s="47"/>
      <c r="K84" s="45"/>
      <c r="L84" s="45"/>
    </row>
    <row r="85" spans="1:12" ht="21.9" customHeight="1">
      <c r="A85" s="44"/>
      <c r="B85" s="45"/>
      <c r="C85" s="46"/>
      <c r="D85" s="45"/>
      <c r="E85" s="45"/>
      <c r="F85" s="45"/>
      <c r="G85" s="45"/>
      <c r="H85" s="239"/>
      <c r="I85" s="45"/>
      <c r="J85" s="47"/>
      <c r="K85" s="45"/>
      <c r="L85" s="45"/>
    </row>
    <row r="86" spans="1:12" ht="21.9" customHeight="1">
      <c r="A86" s="44"/>
      <c r="B86" s="45"/>
      <c r="C86" s="46"/>
      <c r="D86" s="45"/>
      <c r="E86" s="45"/>
      <c r="F86" s="45"/>
      <c r="G86" s="45"/>
      <c r="H86" s="239"/>
      <c r="I86" s="45"/>
      <c r="J86" s="47"/>
      <c r="K86" s="45"/>
      <c r="L86" s="45"/>
    </row>
    <row r="87" spans="1:12" ht="21.9" customHeight="1">
      <c r="A87" s="44"/>
      <c r="B87" s="45"/>
      <c r="C87" s="46"/>
      <c r="D87" s="45"/>
      <c r="E87" s="45"/>
      <c r="F87" s="45"/>
      <c r="G87" s="45"/>
      <c r="H87" s="239"/>
      <c r="I87" s="45"/>
      <c r="J87" s="47"/>
      <c r="K87" s="45"/>
      <c r="L87" s="45"/>
    </row>
    <row r="88" spans="1:12" ht="21.9" customHeight="1">
      <c r="A88" s="44"/>
      <c r="B88" s="45"/>
      <c r="C88" s="46"/>
      <c r="D88" s="45"/>
      <c r="E88" s="45"/>
      <c r="F88" s="45"/>
      <c r="G88" s="45"/>
      <c r="H88" s="239"/>
      <c r="I88" s="45"/>
      <c r="J88" s="47"/>
      <c r="K88" s="45"/>
      <c r="L88" s="45"/>
    </row>
    <row r="89" spans="1:12" ht="21.9" customHeight="1">
      <c r="A89" s="44"/>
      <c r="B89" s="45"/>
      <c r="C89" s="46"/>
      <c r="D89" s="45"/>
      <c r="E89" s="45"/>
      <c r="F89" s="45"/>
      <c r="G89" s="45"/>
      <c r="H89" s="239"/>
      <c r="I89" s="45"/>
      <c r="J89" s="47"/>
      <c r="K89" s="45"/>
      <c r="L89" s="45"/>
    </row>
    <row r="90" spans="1:12" ht="21.9" customHeight="1">
      <c r="A90" s="44"/>
      <c r="B90" s="45"/>
      <c r="C90" s="46"/>
      <c r="D90" s="45"/>
      <c r="E90" s="45"/>
      <c r="F90" s="45"/>
      <c r="G90" s="45"/>
      <c r="H90" s="239"/>
      <c r="I90" s="45"/>
      <c r="J90" s="47"/>
      <c r="K90" s="45"/>
      <c r="L90" s="45"/>
    </row>
    <row r="91" spans="1:12" ht="21.9" customHeight="1">
      <c r="A91" s="44"/>
      <c r="B91" s="45"/>
      <c r="C91" s="46"/>
      <c r="D91" s="45"/>
      <c r="E91" s="45"/>
      <c r="F91" s="45"/>
      <c r="G91" s="45"/>
      <c r="H91" s="239"/>
      <c r="I91" s="45"/>
      <c r="J91" s="47"/>
      <c r="K91" s="45"/>
      <c r="L91" s="45"/>
    </row>
    <row r="92" spans="1:12" ht="21.9" customHeight="1">
      <c r="A92" s="44"/>
      <c r="B92" s="45"/>
      <c r="C92" s="46"/>
      <c r="D92" s="45"/>
      <c r="E92" s="45"/>
      <c r="F92" s="45"/>
      <c r="G92" s="45"/>
      <c r="H92" s="239"/>
      <c r="I92" s="45"/>
      <c r="J92" s="47"/>
      <c r="K92" s="45"/>
      <c r="L92" s="45"/>
    </row>
    <row r="93" spans="1:12" ht="21.9" customHeight="1">
      <c r="A93" s="44"/>
      <c r="B93" s="45"/>
      <c r="C93" s="46"/>
      <c r="D93" s="45"/>
      <c r="E93" s="45"/>
      <c r="F93" s="45"/>
      <c r="G93" s="45"/>
      <c r="H93" s="239"/>
      <c r="I93" s="45"/>
      <c r="J93" s="47"/>
      <c r="K93" s="45"/>
      <c r="L93" s="45"/>
    </row>
    <row r="94" spans="1:12" ht="21.9" customHeight="1">
      <c r="A94" s="44"/>
      <c r="B94" s="45"/>
      <c r="C94" s="46"/>
      <c r="D94" s="45"/>
      <c r="E94" s="45"/>
      <c r="F94" s="45"/>
      <c r="G94" s="45"/>
      <c r="H94" s="239"/>
      <c r="I94" s="45"/>
      <c r="J94" s="47"/>
      <c r="K94" s="45"/>
      <c r="L94" s="45"/>
    </row>
    <row r="95" spans="1:12" ht="21.9" customHeight="1">
      <c r="A95" s="44"/>
      <c r="B95" s="45"/>
      <c r="C95" s="46"/>
      <c r="D95" s="45"/>
      <c r="E95" s="45"/>
      <c r="F95" s="45"/>
      <c r="G95" s="45"/>
      <c r="H95" s="239"/>
      <c r="I95" s="45"/>
      <c r="J95" s="47"/>
      <c r="K95" s="45"/>
      <c r="L95" s="45"/>
    </row>
    <row r="96" spans="1:12" ht="21.9" customHeight="1">
      <c r="A96" s="44"/>
      <c r="B96" s="45"/>
      <c r="C96" s="46"/>
      <c r="D96" s="45"/>
      <c r="E96" s="45"/>
      <c r="F96" s="45"/>
      <c r="G96" s="45"/>
      <c r="H96" s="239"/>
      <c r="I96" s="45"/>
      <c r="J96" s="47"/>
      <c r="K96" s="45"/>
      <c r="L96" s="45"/>
    </row>
    <row r="97" spans="1:12" ht="21.9" customHeight="1">
      <c r="A97" s="44"/>
      <c r="B97" s="45"/>
      <c r="C97" s="46"/>
      <c r="D97" s="45"/>
      <c r="E97" s="45"/>
      <c r="F97" s="45"/>
      <c r="G97" s="45"/>
      <c r="H97" s="239"/>
      <c r="I97" s="45"/>
      <c r="J97" s="47"/>
      <c r="K97" s="45"/>
      <c r="L97" s="45"/>
    </row>
    <row r="98" spans="1:12" ht="21.9" customHeight="1">
      <c r="A98" s="44"/>
      <c r="B98" s="45"/>
      <c r="C98" s="46"/>
      <c r="D98" s="45"/>
      <c r="E98" s="45"/>
      <c r="F98" s="45"/>
      <c r="G98" s="45"/>
      <c r="H98" s="239"/>
      <c r="I98" s="45"/>
      <c r="J98" s="47"/>
      <c r="K98" s="45"/>
      <c r="L98" s="45"/>
    </row>
    <row r="99" spans="1:12" ht="21.9" customHeight="1">
      <c r="A99" s="44"/>
      <c r="B99" s="45"/>
      <c r="C99" s="46"/>
      <c r="D99" s="45"/>
      <c r="E99" s="45"/>
      <c r="F99" s="45"/>
      <c r="G99" s="45"/>
      <c r="H99" s="239"/>
      <c r="I99" s="45"/>
      <c r="J99" s="47"/>
      <c r="K99" s="45"/>
      <c r="L99" s="45"/>
    </row>
    <row r="100" spans="1:12" ht="21.9" customHeight="1">
      <c r="A100" s="44"/>
      <c r="B100" s="45"/>
      <c r="C100" s="46"/>
      <c r="D100" s="45"/>
      <c r="E100" s="45"/>
      <c r="F100" s="45"/>
      <c r="G100" s="45"/>
      <c r="H100" s="239"/>
      <c r="I100" s="45"/>
      <c r="J100" s="47"/>
      <c r="K100" s="45"/>
      <c r="L100" s="45"/>
    </row>
    <row r="101" spans="1:12" ht="21.9" customHeight="1">
      <c r="A101" s="44"/>
      <c r="B101" s="45"/>
      <c r="C101" s="46"/>
      <c r="D101" s="45"/>
      <c r="E101" s="45"/>
      <c r="F101" s="45"/>
      <c r="G101" s="45"/>
      <c r="H101" s="239"/>
      <c r="I101" s="45"/>
      <c r="J101" s="47"/>
      <c r="K101" s="45"/>
      <c r="L101" s="45"/>
    </row>
    <row r="102" spans="1:12" ht="21.9" customHeight="1">
      <c r="A102" s="44"/>
      <c r="B102" s="45"/>
      <c r="C102" s="46"/>
      <c r="D102" s="45"/>
      <c r="E102" s="45"/>
      <c r="F102" s="45"/>
      <c r="G102" s="45"/>
      <c r="H102" s="239"/>
      <c r="I102" s="45"/>
      <c r="J102" s="47"/>
      <c r="K102" s="45"/>
      <c r="L102" s="45"/>
    </row>
    <row r="103" spans="1:12" ht="21.9" customHeight="1">
      <c r="A103" s="44"/>
      <c r="B103" s="45"/>
      <c r="C103" s="46"/>
      <c r="D103" s="45"/>
      <c r="E103" s="45"/>
      <c r="F103" s="45"/>
      <c r="G103" s="45"/>
      <c r="H103" s="239"/>
      <c r="I103" s="45"/>
      <c r="J103" s="47"/>
      <c r="K103" s="45"/>
      <c r="L103" s="45"/>
    </row>
    <row r="104" spans="1:12" ht="21.9" customHeight="1">
      <c r="A104" s="44"/>
      <c r="B104" s="45"/>
      <c r="C104" s="46"/>
      <c r="D104" s="45"/>
      <c r="E104" s="45"/>
      <c r="F104" s="45"/>
      <c r="G104" s="45"/>
      <c r="H104" s="239"/>
      <c r="I104" s="45"/>
      <c r="J104" s="47"/>
      <c r="K104" s="45"/>
      <c r="L104" s="45"/>
    </row>
    <row r="105" spans="1:12" ht="21.9" customHeight="1">
      <c r="A105" s="44"/>
      <c r="B105" s="45"/>
      <c r="C105" s="46"/>
      <c r="D105" s="45"/>
      <c r="E105" s="45"/>
      <c r="F105" s="45"/>
      <c r="G105" s="45"/>
      <c r="H105" s="239"/>
      <c r="I105" s="45"/>
      <c r="J105" s="47"/>
      <c r="K105" s="45"/>
      <c r="L105" s="45"/>
    </row>
    <row r="106" spans="1:12" ht="21.9" customHeight="1">
      <c r="A106" s="44"/>
      <c r="B106" s="45"/>
      <c r="C106" s="46"/>
      <c r="D106" s="45"/>
      <c r="E106" s="45"/>
      <c r="F106" s="45"/>
      <c r="G106" s="45"/>
      <c r="H106" s="239"/>
      <c r="I106" s="45"/>
      <c r="J106" s="47"/>
      <c r="K106" s="45"/>
      <c r="L106" s="45"/>
    </row>
    <row r="107" spans="1:12" ht="21.9" customHeight="1">
      <c r="A107" s="44"/>
      <c r="B107" s="45"/>
      <c r="C107" s="46"/>
      <c r="D107" s="45"/>
      <c r="E107" s="45"/>
      <c r="F107" s="45"/>
      <c r="G107" s="45"/>
      <c r="H107" s="239"/>
      <c r="I107" s="45"/>
      <c r="J107" s="47"/>
      <c r="K107" s="45"/>
      <c r="L107" s="45"/>
    </row>
    <row r="108" spans="1:12" ht="21.9" customHeight="1">
      <c r="A108" s="44"/>
      <c r="B108" s="45"/>
      <c r="C108" s="46"/>
      <c r="D108" s="45"/>
      <c r="E108" s="45"/>
      <c r="F108" s="45"/>
      <c r="G108" s="45"/>
      <c r="H108" s="239"/>
      <c r="I108" s="45"/>
      <c r="J108" s="47"/>
      <c r="K108" s="45"/>
      <c r="L108" s="45"/>
    </row>
    <row r="109" spans="1:12" ht="21.9" customHeight="1">
      <c r="A109" s="44"/>
      <c r="B109" s="45"/>
      <c r="C109" s="46"/>
      <c r="D109" s="45"/>
      <c r="E109" s="45"/>
      <c r="F109" s="45"/>
      <c r="G109" s="45"/>
      <c r="H109" s="239"/>
      <c r="I109" s="45"/>
      <c r="J109" s="47"/>
      <c r="K109" s="45"/>
      <c r="L109" s="45"/>
    </row>
    <row r="110" spans="1:12" ht="21.9" customHeight="1">
      <c r="A110" s="44"/>
      <c r="B110" s="45"/>
      <c r="C110" s="46"/>
      <c r="D110" s="45"/>
      <c r="E110" s="45"/>
      <c r="F110" s="45"/>
      <c r="G110" s="45"/>
      <c r="H110" s="239"/>
      <c r="I110" s="45"/>
      <c r="J110" s="47"/>
      <c r="K110" s="45"/>
      <c r="L110" s="45"/>
    </row>
    <row r="111" spans="1:12" ht="21.9" customHeight="1">
      <c r="A111" s="44"/>
      <c r="B111" s="45"/>
      <c r="C111" s="46"/>
      <c r="D111" s="45"/>
      <c r="E111" s="45"/>
      <c r="F111" s="45"/>
      <c r="G111" s="45"/>
      <c r="H111" s="239"/>
      <c r="I111" s="45"/>
      <c r="J111" s="47"/>
      <c r="K111" s="45"/>
      <c r="L111" s="45"/>
    </row>
    <row r="112" spans="1:12" ht="21.9" customHeight="1">
      <c r="A112" s="44"/>
      <c r="B112" s="45"/>
      <c r="C112" s="46"/>
      <c r="D112" s="45"/>
      <c r="E112" s="45"/>
      <c r="F112" s="45"/>
      <c r="G112" s="45"/>
      <c r="H112" s="239"/>
      <c r="I112" s="45"/>
      <c r="J112" s="47"/>
      <c r="K112" s="45"/>
      <c r="L112" s="45"/>
    </row>
    <row r="113" spans="1:12" ht="21.9" customHeight="1">
      <c r="A113" s="44"/>
      <c r="B113" s="45"/>
      <c r="C113" s="46"/>
      <c r="D113" s="45"/>
      <c r="E113" s="45"/>
      <c r="F113" s="45"/>
      <c r="G113" s="45"/>
      <c r="H113" s="239"/>
      <c r="I113" s="45"/>
      <c r="J113" s="47"/>
      <c r="K113" s="45"/>
      <c r="L113" s="45"/>
    </row>
    <row r="114" spans="1:12" ht="21.9" customHeight="1">
      <c r="A114" s="44"/>
      <c r="B114" s="45"/>
      <c r="C114" s="46"/>
      <c r="D114" s="45"/>
      <c r="E114" s="45"/>
      <c r="F114" s="45"/>
      <c r="G114" s="45"/>
      <c r="H114" s="239"/>
      <c r="I114" s="45"/>
      <c r="J114" s="47"/>
      <c r="K114" s="45"/>
      <c r="L114" s="45"/>
    </row>
    <row r="115" spans="1:12" ht="21.9" customHeight="1">
      <c r="A115" s="44"/>
      <c r="B115" s="45"/>
      <c r="C115" s="46"/>
      <c r="D115" s="45"/>
      <c r="E115" s="45"/>
      <c r="F115" s="45"/>
      <c r="G115" s="45"/>
      <c r="H115" s="239"/>
      <c r="I115" s="45"/>
      <c r="J115" s="47"/>
      <c r="K115" s="45"/>
      <c r="L115" s="45"/>
    </row>
    <row r="116" spans="1:12" ht="21.9" customHeight="1">
      <c r="A116" s="44"/>
      <c r="B116" s="45"/>
      <c r="C116" s="46"/>
      <c r="D116" s="45"/>
      <c r="E116" s="45"/>
      <c r="F116" s="45"/>
      <c r="G116" s="45"/>
      <c r="H116" s="239"/>
      <c r="I116" s="45"/>
      <c r="J116" s="47"/>
      <c r="K116" s="45"/>
      <c r="L116" s="45"/>
    </row>
    <row r="117" spans="1:12" ht="21.9" customHeight="1">
      <c r="A117" s="44"/>
      <c r="B117" s="45"/>
      <c r="C117" s="46"/>
      <c r="D117" s="45"/>
      <c r="E117" s="45"/>
      <c r="F117" s="45"/>
      <c r="G117" s="45"/>
      <c r="H117" s="239"/>
      <c r="I117" s="45"/>
      <c r="J117" s="47"/>
      <c r="K117" s="45"/>
      <c r="L117" s="45"/>
    </row>
    <row r="118" spans="1:12" ht="21.9" customHeight="1">
      <c r="A118" s="44"/>
      <c r="B118" s="45"/>
      <c r="C118" s="46"/>
      <c r="D118" s="45"/>
      <c r="E118" s="45"/>
      <c r="F118" s="45"/>
      <c r="G118" s="45"/>
      <c r="H118" s="239"/>
      <c r="I118" s="45"/>
      <c r="J118" s="47"/>
      <c r="K118" s="45"/>
      <c r="L118" s="45"/>
    </row>
    <row r="119" spans="1:12" ht="21.9" customHeight="1">
      <c r="A119" s="44"/>
      <c r="B119" s="45"/>
      <c r="C119" s="46"/>
      <c r="D119" s="45"/>
      <c r="E119" s="45"/>
      <c r="F119" s="45"/>
      <c r="G119" s="45"/>
      <c r="H119" s="239"/>
      <c r="I119" s="45"/>
      <c r="J119" s="47"/>
      <c r="K119" s="45"/>
      <c r="L119" s="45"/>
    </row>
    <row r="120" spans="1:12" ht="21.9" customHeight="1">
      <c r="A120" s="44"/>
      <c r="B120" s="45"/>
      <c r="C120" s="46"/>
      <c r="D120" s="45"/>
      <c r="E120" s="45"/>
      <c r="F120" s="45"/>
      <c r="G120" s="45"/>
      <c r="H120" s="239"/>
      <c r="I120" s="45"/>
      <c r="J120" s="47"/>
      <c r="K120" s="45"/>
      <c r="L120" s="45"/>
    </row>
    <row r="121" spans="1:12" ht="21.9" customHeight="1">
      <c r="A121" s="44"/>
      <c r="B121" s="45"/>
      <c r="C121" s="46"/>
      <c r="D121" s="45"/>
      <c r="E121" s="45"/>
      <c r="F121" s="45"/>
      <c r="G121" s="45"/>
      <c r="H121" s="239"/>
      <c r="I121" s="45"/>
      <c r="J121" s="47"/>
      <c r="K121" s="45"/>
      <c r="L121" s="45"/>
    </row>
    <row r="122" spans="1:12" ht="21.9" customHeight="1">
      <c r="A122" s="44"/>
      <c r="B122" s="45"/>
      <c r="C122" s="46"/>
      <c r="D122" s="45"/>
      <c r="E122" s="45"/>
      <c r="F122" s="45"/>
      <c r="G122" s="45"/>
      <c r="H122" s="239"/>
      <c r="I122" s="45"/>
      <c r="J122" s="47"/>
      <c r="K122" s="45"/>
      <c r="L122" s="45"/>
    </row>
    <row r="123" spans="1:12" ht="21.9" customHeight="1">
      <c r="A123" s="44"/>
      <c r="B123" s="45"/>
      <c r="C123" s="46"/>
      <c r="D123" s="45"/>
      <c r="E123" s="45"/>
      <c r="F123" s="45"/>
      <c r="G123" s="45"/>
      <c r="H123" s="239"/>
      <c r="I123" s="45"/>
      <c r="J123" s="47"/>
      <c r="K123" s="45"/>
      <c r="L123" s="45"/>
    </row>
    <row r="124" spans="1:12" ht="21.9" customHeight="1">
      <c r="A124" s="44"/>
      <c r="B124" s="45"/>
      <c r="C124" s="46"/>
      <c r="D124" s="45"/>
      <c r="E124" s="45"/>
      <c r="F124" s="45"/>
      <c r="G124" s="45"/>
      <c r="H124" s="239"/>
      <c r="I124" s="45"/>
      <c r="J124" s="47"/>
      <c r="K124" s="45"/>
      <c r="L124" s="45"/>
    </row>
    <row r="125" spans="1:12" ht="21.9" customHeight="1">
      <c r="A125" s="44"/>
      <c r="B125" s="45"/>
      <c r="C125" s="46"/>
      <c r="D125" s="45"/>
      <c r="E125" s="45"/>
      <c r="F125" s="45"/>
      <c r="G125" s="45"/>
      <c r="H125" s="239"/>
      <c r="I125" s="45"/>
      <c r="J125" s="47"/>
      <c r="K125" s="45"/>
      <c r="L125" s="45"/>
    </row>
    <row r="126" spans="1:12" ht="21.9" customHeight="1">
      <c r="A126" s="44"/>
      <c r="B126" s="45"/>
      <c r="C126" s="46"/>
      <c r="D126" s="45"/>
      <c r="E126" s="45"/>
      <c r="F126" s="45"/>
      <c r="G126" s="45"/>
      <c r="H126" s="239"/>
      <c r="I126" s="45"/>
      <c r="J126" s="47"/>
      <c r="K126" s="45"/>
      <c r="L126" s="45"/>
    </row>
    <row r="127" spans="1:12" ht="21.9" customHeight="1">
      <c r="A127" s="44"/>
      <c r="B127" s="45"/>
      <c r="C127" s="46"/>
      <c r="D127" s="45"/>
      <c r="E127" s="45"/>
      <c r="F127" s="45"/>
      <c r="G127" s="45"/>
      <c r="H127" s="239"/>
      <c r="I127" s="45"/>
      <c r="J127" s="47"/>
      <c r="K127" s="45"/>
      <c r="L127" s="45"/>
    </row>
    <row r="128" spans="1:12" ht="21.9" customHeight="1">
      <c r="A128" s="44"/>
      <c r="B128" s="45"/>
      <c r="C128" s="46"/>
      <c r="D128" s="45"/>
      <c r="E128" s="45"/>
      <c r="F128" s="45"/>
      <c r="G128" s="45"/>
      <c r="H128" s="239"/>
      <c r="I128" s="45"/>
      <c r="J128" s="47"/>
      <c r="K128" s="45"/>
      <c r="L128" s="45"/>
    </row>
    <row r="129" spans="1:12" ht="21.9" customHeight="1">
      <c r="A129" s="44"/>
      <c r="B129" s="45"/>
      <c r="C129" s="46"/>
      <c r="D129" s="45"/>
      <c r="E129" s="45"/>
      <c r="F129" s="45"/>
      <c r="G129" s="45"/>
      <c r="H129" s="239"/>
      <c r="I129" s="45"/>
      <c r="J129" s="47"/>
      <c r="K129" s="45"/>
      <c r="L129" s="45"/>
    </row>
    <row r="130" spans="1:12" ht="21.9" customHeight="1">
      <c r="A130" s="44"/>
      <c r="B130" s="45"/>
      <c r="C130" s="46"/>
      <c r="D130" s="45"/>
      <c r="E130" s="45"/>
      <c r="F130" s="45"/>
      <c r="G130" s="45"/>
      <c r="H130" s="239"/>
      <c r="I130" s="45"/>
      <c r="J130" s="47"/>
      <c r="K130" s="45"/>
      <c r="L130" s="45"/>
    </row>
    <row r="131" spans="1:12" ht="21.9" customHeight="1">
      <c r="A131" s="44"/>
      <c r="B131" s="45"/>
      <c r="C131" s="46"/>
      <c r="D131" s="45"/>
      <c r="E131" s="45"/>
      <c r="F131" s="45"/>
      <c r="G131" s="45"/>
      <c r="H131" s="239"/>
      <c r="I131" s="45"/>
      <c r="J131" s="47"/>
      <c r="K131" s="45"/>
      <c r="L131" s="45"/>
    </row>
    <row r="132" spans="1:12" ht="21.9" customHeight="1">
      <c r="A132" s="44"/>
      <c r="B132" s="45"/>
      <c r="C132" s="46"/>
      <c r="D132" s="45"/>
      <c r="E132" s="45"/>
      <c r="F132" s="45"/>
      <c r="G132" s="45"/>
      <c r="H132" s="239"/>
      <c r="I132" s="45"/>
      <c r="J132" s="47"/>
      <c r="K132" s="45"/>
      <c r="L132" s="45"/>
    </row>
    <row r="133" spans="1:12" ht="21.9" customHeight="1">
      <c r="A133" s="44"/>
      <c r="B133" s="45"/>
      <c r="C133" s="46"/>
      <c r="D133" s="45"/>
      <c r="E133" s="45"/>
      <c r="F133" s="45"/>
      <c r="G133" s="45"/>
      <c r="H133" s="239"/>
      <c r="I133" s="45"/>
      <c r="J133" s="47"/>
      <c r="K133" s="45"/>
      <c r="L133" s="45"/>
    </row>
    <row r="134" spans="1:12" ht="21.9" customHeight="1">
      <c r="A134" s="44"/>
      <c r="B134" s="45"/>
      <c r="C134" s="46"/>
      <c r="D134" s="45"/>
      <c r="E134" s="45"/>
      <c r="F134" s="45"/>
      <c r="G134" s="45"/>
      <c r="H134" s="239"/>
      <c r="I134" s="45"/>
      <c r="J134" s="47"/>
      <c r="K134" s="45"/>
      <c r="L134" s="45"/>
    </row>
    <row r="135" spans="1:12" ht="21.9" customHeight="1">
      <c r="A135" s="44"/>
      <c r="B135" s="45"/>
      <c r="C135" s="46"/>
      <c r="D135" s="45"/>
      <c r="E135" s="45"/>
      <c r="F135" s="45"/>
      <c r="G135" s="45"/>
      <c r="H135" s="239"/>
      <c r="I135" s="45"/>
      <c r="J135" s="47"/>
      <c r="K135" s="45"/>
      <c r="L135" s="45"/>
    </row>
    <row r="136" spans="1:12" ht="36.6" customHeight="1">
      <c r="A136" s="44"/>
      <c r="B136" s="45"/>
      <c r="C136" s="46"/>
      <c r="D136" s="45"/>
      <c r="E136" s="45"/>
      <c r="F136" s="45"/>
      <c r="G136" s="45"/>
      <c r="H136" s="239"/>
      <c r="I136" s="45"/>
      <c r="J136" s="47"/>
      <c r="K136" s="45"/>
      <c r="L136" s="45"/>
    </row>
    <row r="137" spans="1:12" ht="21.9" customHeight="1">
      <c r="A137" s="44"/>
      <c r="B137" s="45"/>
      <c r="C137" s="46"/>
      <c r="D137" s="45"/>
      <c r="E137" s="45"/>
      <c r="F137" s="45"/>
      <c r="G137" s="45"/>
      <c r="H137" s="239"/>
      <c r="I137" s="45"/>
      <c r="J137" s="47"/>
      <c r="K137" s="45"/>
      <c r="L137" s="45"/>
    </row>
    <row r="138" spans="1:12" ht="21.9" customHeight="1">
      <c r="A138" s="44"/>
      <c r="B138" s="45"/>
      <c r="C138" s="46"/>
      <c r="D138" s="45"/>
      <c r="E138" s="45"/>
      <c r="F138" s="45"/>
      <c r="G138" s="45"/>
      <c r="H138" s="239"/>
      <c r="I138" s="45"/>
      <c r="J138" s="47"/>
      <c r="K138" s="45"/>
      <c r="L138" s="45"/>
    </row>
    <row r="139" spans="1:12" ht="21.9" customHeight="1">
      <c r="A139" s="44"/>
      <c r="B139" s="45"/>
      <c r="C139" s="46"/>
      <c r="D139" s="45"/>
      <c r="E139" s="45"/>
      <c r="F139" s="45"/>
      <c r="G139" s="45"/>
      <c r="H139" s="239"/>
      <c r="I139" s="45"/>
      <c r="J139" s="47"/>
      <c r="K139" s="45"/>
      <c r="L139" s="45"/>
    </row>
    <row r="140" spans="1:12" ht="21.9" customHeight="1">
      <c r="A140" s="44"/>
      <c r="B140" s="45"/>
      <c r="C140" s="46"/>
      <c r="D140" s="45"/>
      <c r="E140" s="45"/>
      <c r="F140" s="45"/>
      <c r="G140" s="45"/>
      <c r="H140" s="239"/>
      <c r="I140" s="45"/>
      <c r="J140" s="47"/>
      <c r="K140" s="45"/>
      <c r="L140" s="45"/>
    </row>
    <row r="141" spans="1:12" ht="21.9" customHeight="1">
      <c r="A141" s="44"/>
      <c r="B141" s="45"/>
      <c r="C141" s="46"/>
      <c r="D141" s="45"/>
      <c r="E141" s="45"/>
      <c r="F141" s="45"/>
      <c r="G141" s="45"/>
      <c r="H141" s="239"/>
      <c r="I141" s="45"/>
      <c r="J141" s="47"/>
      <c r="K141" s="45"/>
      <c r="L141" s="45"/>
    </row>
    <row r="142" spans="1:12" ht="21.9" customHeight="1">
      <c r="A142" s="44"/>
      <c r="B142" s="45"/>
      <c r="C142" s="46"/>
      <c r="D142" s="45"/>
      <c r="E142" s="45"/>
      <c r="F142" s="45"/>
      <c r="G142" s="45"/>
      <c r="H142" s="239"/>
      <c r="I142" s="45"/>
      <c r="J142" s="47"/>
      <c r="K142" s="45"/>
      <c r="L142" s="45"/>
    </row>
    <row r="143" spans="1:12" ht="42.6" customHeight="1">
      <c r="A143" s="44"/>
      <c r="B143" s="45"/>
      <c r="C143" s="46"/>
      <c r="D143" s="45"/>
      <c r="E143" s="45"/>
      <c r="F143" s="45"/>
      <c r="G143" s="45"/>
      <c r="H143" s="239"/>
      <c r="I143" s="45"/>
      <c r="J143" s="47"/>
      <c r="K143" s="45"/>
      <c r="L143" s="45"/>
    </row>
    <row r="144" spans="1:12" ht="21.9" customHeight="1">
      <c r="A144" s="44"/>
      <c r="B144" s="45"/>
      <c r="C144" s="46"/>
      <c r="D144" s="45"/>
      <c r="E144" s="45"/>
      <c r="F144" s="45"/>
      <c r="G144" s="45"/>
      <c r="H144" s="239"/>
      <c r="I144" s="45"/>
      <c r="J144" s="47"/>
      <c r="K144" s="45"/>
      <c r="L144" s="45"/>
    </row>
    <row r="145" spans="1:12" ht="21.9" customHeight="1">
      <c r="A145" s="44"/>
      <c r="B145" s="45"/>
      <c r="C145" s="46"/>
      <c r="D145" s="45"/>
      <c r="E145" s="45"/>
      <c r="F145" s="45"/>
      <c r="G145" s="45"/>
      <c r="H145" s="239"/>
      <c r="I145" s="45"/>
      <c r="J145" s="47"/>
      <c r="K145" s="45"/>
      <c r="L145" s="45"/>
    </row>
    <row r="146" spans="1:12" ht="21.9" customHeight="1">
      <c r="A146" s="44"/>
      <c r="B146" s="45"/>
      <c r="C146" s="46"/>
      <c r="D146" s="45"/>
      <c r="E146" s="45"/>
      <c r="F146" s="45"/>
      <c r="G146" s="45"/>
      <c r="H146" s="239"/>
      <c r="I146" s="45"/>
      <c r="J146" s="47"/>
      <c r="K146" s="45"/>
      <c r="L146" s="45"/>
    </row>
    <row r="147" spans="1:12" ht="21.9" customHeight="1">
      <c r="A147" s="44"/>
      <c r="B147" s="45"/>
      <c r="C147" s="46"/>
      <c r="D147" s="45"/>
      <c r="E147" s="45"/>
      <c r="F147" s="45"/>
      <c r="G147" s="45"/>
      <c r="H147" s="239"/>
      <c r="I147" s="45"/>
      <c r="J147" s="47"/>
      <c r="K147" s="45"/>
      <c r="L147" s="45"/>
    </row>
    <row r="148" spans="1:12" ht="21.9" customHeight="1">
      <c r="A148" s="44"/>
      <c r="B148" s="45"/>
      <c r="C148" s="46"/>
      <c r="D148" s="45"/>
      <c r="E148" s="45"/>
      <c r="F148" s="45"/>
      <c r="G148" s="45"/>
      <c r="H148" s="239"/>
      <c r="I148" s="45"/>
      <c r="J148" s="47"/>
      <c r="K148" s="45"/>
      <c r="L148" s="45"/>
    </row>
    <row r="149" spans="1:12" ht="21.9" customHeight="1">
      <c r="A149" s="44"/>
      <c r="B149" s="45"/>
      <c r="C149" s="46"/>
      <c r="D149" s="45"/>
      <c r="E149" s="45"/>
      <c r="F149" s="45"/>
      <c r="G149" s="45"/>
      <c r="H149" s="239"/>
      <c r="I149" s="45"/>
      <c r="J149" s="47"/>
      <c r="K149" s="45"/>
      <c r="L149" s="45"/>
    </row>
    <row r="150" spans="1:12" ht="39.6" customHeight="1">
      <c r="A150" s="44"/>
      <c r="B150" s="45"/>
      <c r="C150" s="46"/>
      <c r="D150" s="45"/>
      <c r="E150" s="45"/>
      <c r="F150" s="45"/>
      <c r="G150" s="45"/>
      <c r="H150" s="239"/>
      <c r="I150" s="45"/>
      <c r="J150" s="47"/>
      <c r="K150" s="45"/>
      <c r="L150" s="45"/>
    </row>
    <row r="151" spans="1:12" ht="21.9" customHeight="1">
      <c r="A151" s="44"/>
      <c r="B151" s="45"/>
      <c r="C151" s="46"/>
      <c r="D151" s="45"/>
      <c r="E151" s="45"/>
      <c r="F151" s="45"/>
      <c r="G151" s="45"/>
      <c r="H151" s="239"/>
      <c r="I151" s="45"/>
      <c r="J151" s="47"/>
      <c r="K151" s="45"/>
      <c r="L151" s="45"/>
    </row>
    <row r="152" spans="1:12" ht="21.9" customHeight="1">
      <c r="A152" s="44"/>
      <c r="B152" s="45"/>
      <c r="C152" s="46"/>
      <c r="D152" s="45"/>
      <c r="E152" s="45"/>
      <c r="F152" s="45"/>
      <c r="G152" s="45"/>
      <c r="H152" s="239"/>
      <c r="I152" s="45"/>
      <c r="J152" s="47"/>
      <c r="K152" s="45"/>
      <c r="L152" s="45"/>
    </row>
    <row r="153" spans="1:12" ht="21.9" customHeight="1">
      <c r="A153" s="44"/>
      <c r="B153" s="45"/>
      <c r="C153" s="46"/>
      <c r="D153" s="45"/>
      <c r="E153" s="45"/>
      <c r="F153" s="45"/>
      <c r="G153" s="45"/>
      <c r="H153" s="239"/>
      <c r="I153" s="45"/>
      <c r="J153" s="47"/>
      <c r="K153" s="45"/>
      <c r="L153" s="45"/>
    </row>
    <row r="154" spans="1:12" ht="21.9" customHeight="1">
      <c r="A154" s="44"/>
      <c r="B154" s="45"/>
      <c r="C154" s="46"/>
      <c r="D154" s="45"/>
      <c r="E154" s="45"/>
      <c r="F154" s="45"/>
      <c r="G154" s="45"/>
      <c r="H154" s="239"/>
      <c r="I154" s="45"/>
      <c r="J154" s="47"/>
      <c r="K154" s="45"/>
      <c r="L154" s="45"/>
    </row>
    <row r="155" spans="1:12" ht="21.9" customHeight="1">
      <c r="A155" s="44"/>
      <c r="B155" s="45"/>
      <c r="C155" s="46"/>
      <c r="D155" s="45"/>
      <c r="E155" s="45"/>
      <c r="F155" s="45"/>
      <c r="G155" s="45"/>
      <c r="H155" s="239"/>
      <c r="I155" s="45"/>
      <c r="J155" s="47"/>
      <c r="K155" s="45"/>
      <c r="L155" s="45"/>
    </row>
    <row r="156" spans="1:12" ht="21.9" customHeight="1">
      <c r="A156" s="44"/>
      <c r="B156" s="45"/>
      <c r="C156" s="46"/>
      <c r="D156" s="45"/>
      <c r="E156" s="45"/>
      <c r="F156" s="45"/>
      <c r="G156" s="45"/>
      <c r="H156" s="239"/>
      <c r="I156" s="45"/>
      <c r="J156" s="47"/>
      <c r="K156" s="45"/>
      <c r="L156" s="45"/>
    </row>
    <row r="157" spans="1:12" ht="21.9" customHeight="1">
      <c r="A157" s="44"/>
      <c r="B157" s="45"/>
      <c r="C157" s="46"/>
      <c r="D157" s="45"/>
      <c r="E157" s="45"/>
      <c r="F157" s="45"/>
      <c r="G157" s="45"/>
      <c r="H157" s="239"/>
      <c r="I157" s="45"/>
      <c r="J157" s="47"/>
      <c r="K157" s="45"/>
      <c r="L157" s="45"/>
    </row>
    <row r="158" spans="1:12" ht="21.9" customHeight="1">
      <c r="A158" s="44"/>
      <c r="B158" s="45"/>
      <c r="C158" s="46"/>
      <c r="D158" s="45"/>
      <c r="E158" s="45"/>
      <c r="F158" s="45"/>
      <c r="G158" s="45"/>
      <c r="H158" s="239"/>
      <c r="I158" s="45"/>
      <c r="J158" s="47"/>
      <c r="K158" s="45"/>
      <c r="L158" s="45"/>
    </row>
    <row r="159" spans="1:12" ht="21.9" customHeight="1">
      <c r="A159" s="44"/>
      <c r="B159" s="45"/>
      <c r="C159" s="46"/>
      <c r="D159" s="45"/>
      <c r="E159" s="45"/>
      <c r="F159" s="45"/>
      <c r="G159" s="45"/>
      <c r="H159" s="239"/>
      <c r="I159" s="45"/>
      <c r="J159" s="47"/>
      <c r="K159" s="45"/>
      <c r="L159" s="45"/>
    </row>
    <row r="160" spans="1:12" ht="21.9" customHeight="1">
      <c r="A160" s="44"/>
      <c r="B160" s="45"/>
      <c r="C160" s="46"/>
      <c r="D160" s="45"/>
      <c r="E160" s="45"/>
      <c r="F160" s="45"/>
      <c r="G160" s="45"/>
      <c r="H160" s="239"/>
      <c r="I160" s="45"/>
      <c r="J160" s="47"/>
      <c r="K160" s="45"/>
      <c r="L160" s="45"/>
    </row>
    <row r="161" spans="1:12" ht="21.9" customHeight="1">
      <c r="A161" s="44"/>
      <c r="B161" s="45"/>
      <c r="C161" s="46"/>
      <c r="D161" s="45"/>
      <c r="E161" s="45"/>
      <c r="F161" s="45"/>
      <c r="G161" s="45"/>
      <c r="H161" s="239"/>
      <c r="I161" s="45"/>
      <c r="J161" s="47"/>
      <c r="K161" s="45"/>
      <c r="L161" s="45"/>
    </row>
    <row r="162" spans="1:12" ht="21.9" customHeight="1">
      <c r="A162" s="44"/>
      <c r="B162" s="45"/>
      <c r="C162" s="46"/>
      <c r="D162" s="45"/>
      <c r="E162" s="45"/>
      <c r="F162" s="45"/>
      <c r="G162" s="45"/>
      <c r="H162" s="239"/>
      <c r="I162" s="45"/>
      <c r="J162" s="47"/>
      <c r="K162" s="45"/>
      <c r="L162" s="45"/>
    </row>
    <row r="163" spans="1:12" ht="21.9" customHeight="1">
      <c r="A163" s="44"/>
      <c r="B163" s="45"/>
      <c r="C163" s="46"/>
      <c r="D163" s="45"/>
      <c r="E163" s="45"/>
      <c r="F163" s="45"/>
      <c r="G163" s="45"/>
      <c r="H163" s="239"/>
      <c r="I163" s="45"/>
      <c r="J163" s="47"/>
      <c r="K163" s="45"/>
      <c r="L163" s="45"/>
    </row>
    <row r="164" spans="1:12" ht="21.9" customHeight="1">
      <c r="A164" s="44"/>
      <c r="B164" s="45"/>
      <c r="C164" s="46"/>
      <c r="D164" s="45"/>
      <c r="E164" s="45"/>
      <c r="F164" s="45"/>
      <c r="G164" s="45"/>
      <c r="H164" s="239"/>
      <c r="I164" s="45"/>
      <c r="J164" s="47"/>
      <c r="K164" s="45"/>
      <c r="L164" s="45"/>
    </row>
    <row r="165" spans="1:12" ht="21.9" customHeight="1">
      <c r="A165" s="44"/>
      <c r="B165" s="45"/>
      <c r="C165" s="46"/>
      <c r="D165" s="45"/>
      <c r="E165" s="45"/>
      <c r="F165" s="45"/>
      <c r="G165" s="45"/>
      <c r="H165" s="239"/>
      <c r="I165" s="45"/>
      <c r="J165" s="47"/>
      <c r="K165" s="45"/>
      <c r="L165" s="45"/>
    </row>
    <row r="166" spans="1:12" ht="21.9" customHeight="1">
      <c r="A166" s="44"/>
      <c r="B166" s="45"/>
      <c r="C166" s="46"/>
      <c r="D166" s="45"/>
      <c r="E166" s="45"/>
      <c r="F166" s="45"/>
      <c r="G166" s="45"/>
      <c r="H166" s="239"/>
      <c r="I166" s="45"/>
      <c r="J166" s="47"/>
      <c r="K166" s="45"/>
      <c r="L166" s="45"/>
    </row>
    <row r="167" spans="1:12" ht="21.9" customHeight="1">
      <c r="A167" s="44"/>
      <c r="B167" s="45"/>
      <c r="C167" s="46"/>
      <c r="D167" s="45"/>
      <c r="E167" s="45"/>
      <c r="F167" s="45"/>
      <c r="G167" s="45"/>
      <c r="H167" s="239"/>
      <c r="I167" s="45"/>
      <c r="J167" s="47"/>
      <c r="K167" s="45"/>
      <c r="L167" s="45"/>
    </row>
    <row r="168" spans="1:12" ht="21.9" customHeight="1">
      <c r="B168" s="42"/>
    </row>
    <row r="169" spans="1:12" ht="21.9" customHeight="1">
      <c r="B169" s="42"/>
    </row>
    <row r="170" spans="1:12" ht="21.9" customHeight="1">
      <c r="B170" s="42"/>
    </row>
    <row r="171" spans="1:12" ht="21.9" customHeight="1">
      <c r="B171" s="42"/>
    </row>
    <row r="172" spans="1:12" ht="21.9" customHeight="1">
      <c r="B172" s="42"/>
    </row>
    <row r="173" spans="1:12" ht="21.9" customHeight="1">
      <c r="B173" s="42"/>
    </row>
    <row r="174" spans="1:12" ht="21.9" customHeight="1">
      <c r="B174" s="42"/>
    </row>
    <row r="175" spans="1:12" ht="21.9" customHeight="1">
      <c r="B175" s="42"/>
    </row>
    <row r="176" spans="1:12" ht="21.9" customHeight="1">
      <c r="B176" s="42"/>
    </row>
    <row r="177" spans="2:2" ht="21.9" customHeight="1">
      <c r="B177" s="42"/>
    </row>
    <row r="178" spans="2:2" ht="21.9" customHeight="1">
      <c r="B178" s="42"/>
    </row>
    <row r="179" spans="2:2" ht="21.9" customHeight="1">
      <c r="B179" s="42"/>
    </row>
    <row r="180" spans="2:2" ht="21.9" customHeight="1">
      <c r="B180" s="42"/>
    </row>
    <row r="181" spans="2:2" ht="21.9" customHeight="1">
      <c r="B181" s="42"/>
    </row>
    <row r="182" spans="2:2" ht="21.9" customHeight="1">
      <c r="B182" s="42"/>
    </row>
    <row r="183" spans="2:2" ht="21.9" customHeight="1">
      <c r="B183" s="42"/>
    </row>
    <row r="184" spans="2:2" ht="21.9" customHeight="1">
      <c r="B184" s="42"/>
    </row>
    <row r="185" spans="2:2" ht="21.9" customHeight="1">
      <c r="B185" s="42"/>
    </row>
    <row r="186" spans="2:2" ht="21.9" customHeight="1">
      <c r="B186" s="42"/>
    </row>
    <row r="187" spans="2:2" ht="21.9" customHeight="1">
      <c r="B187" s="42"/>
    </row>
    <row r="188" spans="2:2" ht="21.9" customHeight="1">
      <c r="B188" s="42"/>
    </row>
    <row r="189" spans="2:2" ht="21.9" customHeight="1">
      <c r="B189" s="42"/>
    </row>
    <row r="190" spans="2:2" ht="21.9" customHeight="1">
      <c r="B190" s="42"/>
    </row>
    <row r="191" spans="2:2" ht="21.9" customHeight="1">
      <c r="B191" s="42"/>
    </row>
    <row r="192" spans="2:2" ht="21.9" customHeight="1">
      <c r="B192" s="42"/>
    </row>
    <row r="193" spans="2:2" ht="21.9" customHeight="1">
      <c r="B193" s="42"/>
    </row>
    <row r="194" spans="2:2" ht="21.9" customHeight="1">
      <c r="B194" s="42"/>
    </row>
    <row r="195" spans="2:2" ht="21.9" customHeight="1">
      <c r="B195" s="42"/>
    </row>
    <row r="196" spans="2:2" ht="21.9" customHeight="1">
      <c r="B196" s="42"/>
    </row>
    <row r="197" spans="2:2" ht="21.9" customHeight="1">
      <c r="B197" s="42"/>
    </row>
    <row r="198" spans="2:2" ht="21.9" customHeight="1">
      <c r="B198" s="42"/>
    </row>
    <row r="199" spans="2:2" ht="21.9" customHeight="1">
      <c r="B199" s="42"/>
    </row>
    <row r="200" spans="2:2" ht="21.9" customHeight="1">
      <c r="B200" s="42"/>
    </row>
    <row r="201" spans="2:2" ht="21.9" customHeight="1">
      <c r="B201" s="42"/>
    </row>
    <row r="202" spans="2:2" ht="21.9" customHeight="1">
      <c r="B202" s="42"/>
    </row>
    <row r="203" spans="2:2" ht="21.9" customHeight="1">
      <c r="B203" s="42"/>
    </row>
    <row r="204" spans="2:2" ht="21.9" customHeight="1">
      <c r="B204" s="42"/>
    </row>
    <row r="205" spans="2:2" ht="21.9" customHeight="1">
      <c r="B205" s="42"/>
    </row>
    <row r="206" spans="2:2" ht="21.9" customHeight="1">
      <c r="B206" s="42"/>
    </row>
    <row r="207" spans="2:2" ht="21.9" customHeight="1">
      <c r="B207" s="42"/>
    </row>
    <row r="208" spans="2:2" ht="21.9" customHeight="1">
      <c r="B208" s="42"/>
    </row>
    <row r="209" spans="1:12" ht="21.9" customHeight="1">
      <c r="B209" s="42"/>
    </row>
    <row r="210" spans="1:12" ht="21.9" customHeight="1">
      <c r="B210" s="42"/>
    </row>
    <row r="211" spans="1:12" ht="21.9" customHeight="1">
      <c r="B211" s="42"/>
    </row>
    <row r="212" spans="1:12" ht="21.9" customHeight="1">
      <c r="B212" s="42"/>
    </row>
    <row r="213" spans="1:12" ht="21.9" customHeight="1">
      <c r="B213" s="42"/>
    </row>
    <row r="214" spans="1:12" ht="21.9" customHeight="1">
      <c r="B214" s="42"/>
    </row>
    <row r="215" spans="1:12" ht="21.9" customHeight="1">
      <c r="A215" s="49"/>
      <c r="B215" s="17"/>
      <c r="D215" s="17"/>
      <c r="E215" s="17"/>
      <c r="F215" s="17"/>
      <c r="G215" s="17"/>
      <c r="H215" s="241"/>
      <c r="I215" s="17"/>
      <c r="J215" s="53"/>
      <c r="K215" s="17"/>
      <c r="L215" s="17"/>
    </row>
    <row r="216" spans="1:12" ht="21.9" customHeight="1">
      <c r="A216" s="49"/>
      <c r="B216" s="17"/>
      <c r="D216" s="17"/>
      <c r="E216" s="17"/>
      <c r="F216" s="17"/>
      <c r="G216" s="17"/>
      <c r="H216" s="241"/>
      <c r="I216" s="17"/>
      <c r="J216" s="53"/>
      <c r="K216" s="17"/>
      <c r="L216" s="17"/>
    </row>
    <row r="217" spans="1:12" ht="21.9" customHeight="1">
      <c r="A217" s="49"/>
      <c r="B217" s="17"/>
      <c r="D217" s="17"/>
      <c r="E217" s="17"/>
      <c r="F217" s="17"/>
      <c r="G217" s="17"/>
      <c r="H217" s="241"/>
      <c r="I217" s="17"/>
      <c r="J217" s="53"/>
      <c r="K217" s="17"/>
      <c r="L217" s="17"/>
    </row>
    <row r="218" spans="1:12" ht="21.9" customHeight="1">
      <c r="A218" s="49"/>
      <c r="B218" s="17"/>
      <c r="D218" s="17"/>
      <c r="E218" s="17"/>
      <c r="F218" s="17"/>
      <c r="G218" s="17"/>
      <c r="H218" s="241"/>
      <c r="I218" s="17"/>
      <c r="J218" s="53"/>
      <c r="K218" s="17"/>
      <c r="L218" s="17"/>
    </row>
    <row r="219" spans="1:12" ht="21.9" customHeight="1">
      <c r="A219" s="49"/>
      <c r="B219" s="17"/>
      <c r="D219" s="17"/>
      <c r="E219" s="17"/>
      <c r="F219" s="17"/>
      <c r="G219" s="17"/>
      <c r="H219" s="241"/>
      <c r="I219" s="17"/>
      <c r="J219" s="53"/>
      <c r="K219" s="17"/>
      <c r="L219" s="17"/>
    </row>
    <row r="220" spans="1:12" ht="21.9" customHeight="1">
      <c r="A220" s="49"/>
      <c r="B220" s="17"/>
      <c r="D220" s="17"/>
      <c r="E220" s="17"/>
      <c r="F220" s="17"/>
      <c r="G220" s="17"/>
      <c r="H220" s="241"/>
      <c r="I220" s="17"/>
      <c r="J220" s="53"/>
      <c r="K220" s="17"/>
      <c r="L220" s="17"/>
    </row>
    <row r="221" spans="1:12" ht="21.9" customHeight="1">
      <c r="A221" s="49"/>
      <c r="B221" s="17"/>
      <c r="D221" s="17"/>
      <c r="E221" s="17"/>
      <c r="F221" s="17"/>
      <c r="G221" s="17"/>
      <c r="H221" s="241"/>
      <c r="I221" s="17"/>
      <c r="J221" s="53"/>
      <c r="K221" s="17"/>
      <c r="L221" s="17"/>
    </row>
    <row r="222" spans="1:12" ht="21.9" customHeight="1">
      <c r="A222" s="49"/>
      <c r="B222" s="17"/>
      <c r="D222" s="17"/>
      <c r="E222" s="17"/>
      <c r="F222" s="17"/>
      <c r="G222" s="17"/>
      <c r="H222" s="241"/>
      <c r="I222" s="17"/>
      <c r="J222" s="53"/>
      <c r="K222" s="17"/>
      <c r="L222" s="17"/>
    </row>
    <row r="223" spans="1:12" ht="21.9" customHeight="1">
      <c r="A223" s="49"/>
      <c r="B223" s="17"/>
      <c r="D223" s="17"/>
      <c r="E223" s="17"/>
      <c r="F223" s="17"/>
      <c r="G223" s="17"/>
      <c r="H223" s="241"/>
      <c r="I223" s="17"/>
      <c r="J223" s="53"/>
      <c r="K223" s="17"/>
      <c r="L223" s="17"/>
    </row>
    <row r="224" spans="1:12" ht="21.9" customHeight="1">
      <c r="A224" s="49"/>
      <c r="B224" s="17"/>
      <c r="D224" s="17"/>
      <c r="E224" s="17"/>
      <c r="F224" s="17"/>
      <c r="G224" s="17"/>
      <c r="H224" s="241"/>
      <c r="I224" s="17"/>
      <c r="J224" s="53"/>
      <c r="K224" s="17"/>
      <c r="L224" s="17"/>
    </row>
    <row r="225" spans="1:12" ht="21.9" customHeight="1">
      <c r="A225" s="49"/>
      <c r="B225" s="17"/>
      <c r="D225" s="17"/>
      <c r="E225" s="17"/>
      <c r="F225" s="17"/>
      <c r="G225" s="17"/>
      <c r="H225" s="241"/>
      <c r="I225" s="17"/>
      <c r="J225" s="53"/>
      <c r="K225" s="17"/>
      <c r="L225" s="17"/>
    </row>
    <row r="226" spans="1:12" ht="21.9" customHeight="1">
      <c r="A226" s="49"/>
      <c r="B226" s="17"/>
      <c r="D226" s="17"/>
      <c r="E226" s="17"/>
      <c r="F226" s="17"/>
      <c r="G226" s="17"/>
      <c r="H226" s="241"/>
      <c r="I226" s="17"/>
      <c r="J226" s="53"/>
      <c r="K226" s="17"/>
      <c r="L226" s="17"/>
    </row>
    <row r="227" spans="1:12" ht="21.9" customHeight="1">
      <c r="A227" s="49"/>
      <c r="B227" s="17"/>
      <c r="D227" s="17"/>
      <c r="E227" s="17"/>
      <c r="F227" s="17"/>
      <c r="G227" s="17"/>
      <c r="H227" s="241"/>
      <c r="I227" s="17"/>
      <c r="J227" s="53"/>
      <c r="K227" s="17"/>
      <c r="L227" s="17"/>
    </row>
    <row r="228" spans="1:12" ht="21.9" customHeight="1">
      <c r="A228" s="49"/>
      <c r="B228" s="17"/>
      <c r="D228" s="17"/>
      <c r="E228" s="17"/>
      <c r="F228" s="17"/>
      <c r="G228" s="17"/>
      <c r="H228" s="241"/>
      <c r="I228" s="17"/>
      <c r="J228" s="53"/>
      <c r="K228" s="17"/>
      <c r="L228" s="17"/>
    </row>
    <row r="229" spans="1:12" ht="21.9" customHeight="1">
      <c r="A229" s="49"/>
      <c r="B229" s="17"/>
      <c r="D229" s="17"/>
      <c r="E229" s="17"/>
      <c r="F229" s="17"/>
      <c r="G229" s="17"/>
      <c r="H229" s="241"/>
      <c r="I229" s="17"/>
      <c r="J229" s="53"/>
      <c r="K229" s="17"/>
      <c r="L229" s="17"/>
    </row>
    <row r="230" spans="1:12" ht="21.9" customHeight="1">
      <c r="A230" s="49"/>
      <c r="B230" s="17"/>
      <c r="D230" s="17"/>
      <c r="E230" s="17"/>
      <c r="F230" s="17"/>
      <c r="G230" s="17"/>
      <c r="H230" s="241"/>
      <c r="I230" s="17"/>
      <c r="J230" s="53"/>
      <c r="K230" s="17"/>
      <c r="L230" s="17"/>
    </row>
    <row r="231" spans="1:12" ht="21.9" customHeight="1">
      <c r="A231" s="49"/>
      <c r="B231" s="17"/>
      <c r="D231" s="17"/>
      <c r="E231" s="17"/>
      <c r="F231" s="17"/>
      <c r="G231" s="17"/>
      <c r="H231" s="241"/>
      <c r="I231" s="17"/>
      <c r="J231" s="53"/>
      <c r="K231" s="17"/>
      <c r="L231" s="17"/>
    </row>
    <row r="232" spans="1:12" ht="21.9" customHeight="1">
      <c r="A232" s="49"/>
      <c r="B232" s="17"/>
      <c r="D232" s="17"/>
      <c r="E232" s="17"/>
      <c r="F232" s="17"/>
      <c r="G232" s="17"/>
      <c r="H232" s="241"/>
      <c r="I232" s="17"/>
      <c r="J232" s="53"/>
      <c r="K232" s="17"/>
      <c r="L232" s="17"/>
    </row>
    <row r="233" spans="1:12" ht="21.9" customHeight="1">
      <c r="A233" s="49"/>
      <c r="B233" s="17"/>
      <c r="D233" s="17"/>
      <c r="E233" s="17"/>
      <c r="F233" s="17"/>
      <c r="G233" s="17"/>
      <c r="H233" s="241"/>
      <c r="I233" s="17"/>
      <c r="J233" s="53"/>
      <c r="K233" s="17"/>
      <c r="L233" s="17"/>
    </row>
    <row r="234" spans="1:12" ht="21.9" customHeight="1">
      <c r="A234" s="49"/>
      <c r="B234" s="17"/>
      <c r="D234" s="17"/>
      <c r="E234" s="17"/>
      <c r="F234" s="17"/>
      <c r="G234" s="17"/>
      <c r="H234" s="241"/>
      <c r="I234" s="17"/>
      <c r="J234" s="53"/>
      <c r="K234" s="17"/>
      <c r="L234" s="17"/>
    </row>
    <row r="235" spans="1:12" ht="21.9" customHeight="1">
      <c r="A235" s="49"/>
      <c r="B235" s="17"/>
      <c r="D235" s="17"/>
      <c r="E235" s="17"/>
      <c r="F235" s="17"/>
      <c r="G235" s="17"/>
      <c r="H235" s="241"/>
      <c r="I235" s="17"/>
      <c r="J235" s="53"/>
      <c r="K235" s="17"/>
      <c r="L235" s="17"/>
    </row>
    <row r="236" spans="1:12" ht="21.9" customHeight="1">
      <c r="A236" s="49"/>
      <c r="B236" s="17"/>
      <c r="D236" s="17"/>
      <c r="E236" s="17"/>
      <c r="F236" s="17"/>
      <c r="G236" s="17"/>
      <c r="H236" s="241"/>
      <c r="I236" s="17"/>
      <c r="J236" s="53"/>
      <c r="K236" s="17"/>
      <c r="L236" s="17"/>
    </row>
    <row r="237" spans="1:12" ht="21.9" customHeight="1">
      <c r="A237" s="49"/>
      <c r="B237" s="17"/>
      <c r="D237" s="17"/>
      <c r="E237" s="17"/>
      <c r="F237" s="17"/>
      <c r="G237" s="17"/>
      <c r="H237" s="241"/>
      <c r="I237" s="17"/>
      <c r="J237" s="53"/>
      <c r="K237" s="17"/>
      <c r="L237" s="17"/>
    </row>
    <row r="238" spans="1:12" ht="21.9" customHeight="1">
      <c r="A238" s="49"/>
      <c r="B238" s="17"/>
      <c r="D238" s="17"/>
      <c r="E238" s="17"/>
      <c r="F238" s="17"/>
      <c r="G238" s="17"/>
      <c r="H238" s="241"/>
      <c r="I238" s="17"/>
      <c r="J238" s="53"/>
      <c r="K238" s="17"/>
      <c r="L238" s="17"/>
    </row>
    <row r="239" spans="1:12" ht="21.9" customHeight="1">
      <c r="A239" s="49"/>
      <c r="B239" s="17"/>
      <c r="D239" s="17"/>
      <c r="E239" s="17"/>
      <c r="F239" s="17"/>
      <c r="G239" s="17"/>
      <c r="H239" s="241"/>
      <c r="I239" s="17"/>
      <c r="J239" s="53"/>
      <c r="K239" s="17"/>
      <c r="L239" s="17"/>
    </row>
    <row r="240" spans="1:12" ht="21.9" customHeight="1">
      <c r="A240" s="49"/>
      <c r="B240" s="17"/>
      <c r="D240" s="17"/>
      <c r="E240" s="17"/>
      <c r="F240" s="17"/>
      <c r="G240" s="17"/>
      <c r="H240" s="241"/>
      <c r="I240" s="17"/>
      <c r="J240" s="53"/>
      <c r="K240" s="17"/>
      <c r="L240" s="17"/>
    </row>
    <row r="241" spans="1:14" ht="21.9" customHeight="1">
      <c r="A241" s="49"/>
      <c r="B241" s="17"/>
      <c r="D241" s="17"/>
      <c r="E241" s="17"/>
      <c r="F241" s="17"/>
      <c r="G241" s="17"/>
      <c r="H241" s="241"/>
      <c r="I241" s="17"/>
      <c r="J241" s="53"/>
      <c r="K241" s="17"/>
      <c r="L241" s="17"/>
    </row>
    <row r="242" spans="1:14" ht="21.9" customHeight="1">
      <c r="A242" s="49"/>
      <c r="B242" s="17"/>
      <c r="D242" s="17"/>
      <c r="E242" s="17"/>
      <c r="F242" s="17"/>
      <c r="G242" s="17"/>
      <c r="H242" s="241"/>
      <c r="I242" s="17"/>
      <c r="J242" s="53"/>
      <c r="K242" s="17"/>
      <c r="L242" s="17"/>
    </row>
    <row r="243" spans="1:14" ht="21.9" customHeight="1">
      <c r="A243" s="49"/>
      <c r="B243" s="17"/>
      <c r="D243" s="17"/>
      <c r="E243" s="17"/>
      <c r="F243" s="17"/>
      <c r="G243" s="17"/>
      <c r="H243" s="241"/>
      <c r="I243" s="17"/>
      <c r="J243" s="53"/>
      <c r="K243" s="17"/>
      <c r="L243" s="17"/>
    </row>
    <row r="244" spans="1:14" ht="21.9" customHeight="1">
      <c r="A244" s="49"/>
      <c r="B244" s="17"/>
      <c r="D244" s="17"/>
      <c r="E244" s="17"/>
      <c r="F244" s="17"/>
      <c r="G244" s="17"/>
      <c r="H244" s="241"/>
      <c r="I244" s="17"/>
      <c r="J244" s="53"/>
      <c r="K244" s="17"/>
      <c r="L244" s="17"/>
    </row>
    <row r="245" spans="1:14" ht="21.9" customHeight="1">
      <c r="A245" s="49"/>
      <c r="B245" s="17"/>
      <c r="D245" s="17"/>
      <c r="E245" s="17"/>
      <c r="F245" s="17"/>
      <c r="G245" s="17"/>
      <c r="H245" s="241"/>
      <c r="I245" s="17"/>
      <c r="J245" s="53"/>
      <c r="K245" s="17"/>
      <c r="L245" s="17"/>
    </row>
    <row r="246" spans="1:14" ht="21.9" customHeight="1">
      <c r="A246" s="49"/>
      <c r="B246" s="17"/>
      <c r="D246" s="17"/>
      <c r="E246" s="17"/>
      <c r="F246" s="17"/>
      <c r="G246" s="17"/>
      <c r="H246" s="241"/>
      <c r="I246" s="17"/>
      <c r="J246" s="53"/>
      <c r="K246" s="17"/>
      <c r="L246" s="17"/>
    </row>
    <row r="247" spans="1:14" ht="21.9" customHeight="1">
      <c r="A247" s="49"/>
      <c r="B247" s="17"/>
      <c r="D247" s="17"/>
      <c r="E247" s="17"/>
      <c r="F247" s="17"/>
      <c r="G247" s="17"/>
      <c r="H247" s="241"/>
      <c r="I247" s="17"/>
      <c r="J247" s="53"/>
      <c r="K247" s="17"/>
      <c r="L247" s="17"/>
    </row>
    <row r="248" spans="1:14" ht="21.9" customHeight="1">
      <c r="A248" s="49"/>
      <c r="B248" s="17"/>
      <c r="D248" s="17"/>
      <c r="E248" s="17"/>
      <c r="F248" s="17"/>
      <c r="G248" s="17"/>
      <c r="H248" s="241"/>
      <c r="I248" s="17"/>
      <c r="J248" s="53"/>
      <c r="K248" s="17"/>
      <c r="L248" s="17"/>
    </row>
    <row r="249" spans="1:14" ht="21.9" customHeight="1">
      <c r="A249" s="49"/>
      <c r="B249" s="17"/>
      <c r="D249" s="17"/>
      <c r="E249" s="17"/>
      <c r="F249" s="17"/>
      <c r="G249" s="17"/>
      <c r="H249" s="241"/>
      <c r="I249" s="17"/>
      <c r="J249" s="53"/>
      <c r="K249" s="17"/>
      <c r="L249" s="17"/>
    </row>
    <row r="250" spans="1:14" ht="21.9" customHeight="1">
      <c r="A250" s="49"/>
      <c r="B250" s="17"/>
      <c r="D250" s="17"/>
      <c r="E250" s="17"/>
      <c r="F250" s="17"/>
      <c r="G250" s="17"/>
      <c r="H250" s="241"/>
      <c r="I250" s="17"/>
      <c r="J250" s="53"/>
      <c r="K250" s="17"/>
      <c r="L250" s="17"/>
    </row>
    <row r="251" spans="1:14" ht="21.9" customHeight="1">
      <c r="A251" s="49"/>
      <c r="B251" s="17"/>
      <c r="D251" s="17"/>
      <c r="E251" s="17"/>
      <c r="F251" s="17"/>
      <c r="G251" s="17"/>
      <c r="H251" s="241"/>
      <c r="I251" s="17"/>
      <c r="J251" s="53"/>
      <c r="K251" s="17"/>
      <c r="L251" s="17"/>
    </row>
    <row r="252" spans="1:14" ht="21.9" customHeight="1">
      <c r="A252" s="49"/>
      <c r="B252" s="17"/>
      <c r="D252" s="17"/>
      <c r="E252" s="17"/>
      <c r="F252" s="17"/>
      <c r="G252" s="17"/>
      <c r="H252" s="241"/>
      <c r="I252" s="17"/>
      <c r="J252" s="53"/>
      <c r="K252" s="17"/>
      <c r="L252" s="17"/>
    </row>
    <row r="253" spans="1:14" ht="21.9" customHeight="1">
      <c r="A253" s="434"/>
      <c r="B253" s="51"/>
      <c r="C253" s="51"/>
      <c r="D253" s="51"/>
      <c r="E253" s="51"/>
      <c r="F253" s="51"/>
      <c r="G253" s="51"/>
      <c r="H253" s="232"/>
      <c r="I253" s="51"/>
      <c r="J253" s="54"/>
      <c r="K253" s="51"/>
      <c r="L253" s="51"/>
    </row>
    <row r="254" spans="1:14" ht="21.9" customHeight="1">
      <c r="A254" s="434"/>
      <c r="B254" s="51"/>
      <c r="C254" s="51"/>
      <c r="D254" s="51"/>
      <c r="E254" s="51"/>
      <c r="F254" s="51"/>
      <c r="G254" s="51"/>
      <c r="H254" s="232"/>
      <c r="I254" s="51"/>
      <c r="J254" s="54"/>
      <c r="K254" s="51"/>
      <c r="L254" s="51"/>
    </row>
    <row r="255" spans="1:14" s="3" customFormat="1" ht="21.9" customHeight="1">
      <c r="A255" s="434"/>
      <c r="B255" s="52" t="s">
        <v>88</v>
      </c>
      <c r="C255" s="52" t="s">
        <v>61</v>
      </c>
      <c r="D255" s="52"/>
      <c r="E255" s="52">
        <v>24</v>
      </c>
      <c r="F255" s="52"/>
      <c r="G255" s="52"/>
      <c r="H255" s="242"/>
      <c r="I255" s="52"/>
      <c r="J255" s="55"/>
      <c r="K255" s="52"/>
      <c r="L255" s="52"/>
      <c r="M255" s="67"/>
      <c r="N255" s="67"/>
    </row>
    <row r="256" spans="1:14" ht="21.9" customHeight="1">
      <c r="A256" s="49"/>
      <c r="B256" s="17"/>
      <c r="D256" s="17">
        <v>1</v>
      </c>
      <c r="E256" s="17"/>
      <c r="F256" s="17"/>
      <c r="G256" s="17"/>
      <c r="H256" s="241"/>
      <c r="I256" s="17"/>
      <c r="J256" s="53"/>
      <c r="K256" s="17"/>
      <c r="L256" s="17"/>
    </row>
    <row r="257" spans="1:12" ht="21.9" customHeight="1">
      <c r="A257" s="49"/>
      <c r="B257" s="17"/>
      <c r="D257" s="17"/>
      <c r="E257" s="17"/>
      <c r="F257" s="17"/>
      <c r="G257" s="17"/>
      <c r="H257" s="241"/>
      <c r="I257" s="17"/>
      <c r="J257" s="53"/>
      <c r="K257" s="17"/>
      <c r="L257" s="17"/>
    </row>
    <row r="258" spans="1:12" ht="21.9" customHeight="1">
      <c r="A258" s="49"/>
      <c r="B258" s="17" t="s">
        <v>89</v>
      </c>
      <c r="C258" s="17" t="s">
        <v>61</v>
      </c>
      <c r="D258" s="17"/>
      <c r="E258" s="17">
        <v>24</v>
      </c>
      <c r="F258" s="17"/>
      <c r="G258" s="17"/>
      <c r="H258" s="241"/>
      <c r="I258" s="17"/>
      <c r="J258" s="53"/>
      <c r="K258" s="17"/>
      <c r="L258" s="17"/>
    </row>
    <row r="259" spans="1:12" ht="21.9" customHeight="1">
      <c r="A259" s="49"/>
      <c r="B259" s="17"/>
      <c r="D259" s="17"/>
      <c r="E259" s="17"/>
      <c r="F259" s="17"/>
      <c r="G259" s="17"/>
      <c r="H259" s="241"/>
      <c r="I259" s="17"/>
      <c r="J259" s="53"/>
      <c r="K259" s="17"/>
      <c r="L259" s="17"/>
    </row>
    <row r="260" spans="1:12" ht="21.9" customHeight="1">
      <c r="A260" s="49"/>
      <c r="B260" s="17"/>
      <c r="D260" s="17"/>
      <c r="E260" s="17"/>
      <c r="F260" s="17"/>
      <c r="G260" s="17"/>
      <c r="H260" s="241"/>
      <c r="I260" s="17"/>
      <c r="J260" s="53"/>
      <c r="K260" s="17"/>
      <c r="L260" s="17"/>
    </row>
    <row r="261" spans="1:12" ht="21.9" customHeight="1">
      <c r="A261" s="434"/>
      <c r="B261" s="51"/>
      <c r="C261" s="51"/>
      <c r="D261" s="51"/>
      <c r="E261" s="51"/>
      <c r="F261" s="51"/>
      <c r="G261" s="51"/>
      <c r="H261" s="232"/>
      <c r="I261" s="51"/>
      <c r="J261" s="54"/>
      <c r="K261" s="51"/>
      <c r="L261" s="51"/>
    </row>
    <row r="262" spans="1:12" ht="21.9" customHeight="1">
      <c r="A262" s="434"/>
      <c r="B262" s="51"/>
      <c r="C262" s="51"/>
      <c r="D262" s="51"/>
      <c r="E262" s="51"/>
      <c r="F262" s="51"/>
      <c r="G262" s="51"/>
      <c r="H262" s="232"/>
      <c r="I262" s="51"/>
      <c r="J262" s="54"/>
      <c r="K262" s="51"/>
      <c r="L262" s="51"/>
    </row>
    <row r="263" spans="1:12" ht="21.9" customHeight="1">
      <c r="A263" s="49"/>
      <c r="B263" s="51"/>
      <c r="C263" s="51"/>
      <c r="D263" s="51"/>
      <c r="E263" s="51"/>
      <c r="F263" s="51"/>
      <c r="G263" s="51"/>
      <c r="H263" s="232"/>
      <c r="I263" s="51"/>
      <c r="J263" s="54"/>
      <c r="K263" s="51"/>
      <c r="L263" s="51"/>
    </row>
    <row r="264" spans="1:12" ht="21.9" customHeight="1">
      <c r="A264" s="49"/>
      <c r="B264" s="17"/>
      <c r="D264" s="17"/>
      <c r="E264" s="17"/>
      <c r="F264" s="17"/>
      <c r="G264" s="17"/>
      <c r="H264" s="241"/>
      <c r="I264" s="17"/>
      <c r="J264" s="53"/>
      <c r="K264" s="17"/>
      <c r="L264" s="17"/>
    </row>
    <row r="265" spans="1:12" ht="21.9" customHeight="1">
      <c r="A265" s="49"/>
      <c r="B265" s="17"/>
      <c r="D265" s="17"/>
      <c r="E265" s="17"/>
      <c r="F265" s="17"/>
      <c r="G265" s="17"/>
      <c r="H265" s="241"/>
      <c r="I265" s="17"/>
      <c r="J265" s="53"/>
      <c r="K265" s="17"/>
      <c r="L265" s="17"/>
    </row>
    <row r="266" spans="1:12" ht="21.9" customHeight="1">
      <c r="A266" s="49"/>
      <c r="B266" s="17"/>
      <c r="D266" s="17"/>
      <c r="E266" s="17"/>
      <c r="F266" s="17"/>
      <c r="G266" s="17"/>
      <c r="H266" s="241"/>
      <c r="I266" s="17"/>
      <c r="J266" s="53"/>
      <c r="K266" s="17"/>
      <c r="L266" s="17"/>
    </row>
    <row r="267" spans="1:12" ht="21.9" customHeight="1">
      <c r="A267" s="49"/>
      <c r="B267" s="17"/>
      <c r="D267" s="17"/>
      <c r="E267" s="17"/>
      <c r="F267" s="17"/>
      <c r="G267" s="17"/>
      <c r="H267" s="241"/>
      <c r="I267" s="17"/>
      <c r="J267" s="53"/>
      <c r="K267" s="17"/>
      <c r="L267" s="17"/>
    </row>
    <row r="268" spans="1:12" ht="21.9" customHeight="1">
      <c r="A268" s="49"/>
      <c r="B268" s="17"/>
      <c r="D268" s="17"/>
      <c r="E268" s="17"/>
      <c r="F268" s="17"/>
      <c r="G268" s="17"/>
      <c r="H268" s="241"/>
      <c r="I268" s="17"/>
      <c r="J268" s="53"/>
      <c r="K268" s="17"/>
      <c r="L268" s="17"/>
    </row>
    <row r="269" spans="1:12" ht="21.9" customHeight="1">
      <c r="A269" s="49"/>
      <c r="B269" s="17"/>
      <c r="D269" s="17"/>
      <c r="E269" s="17"/>
      <c r="F269" s="17"/>
      <c r="G269" s="17"/>
      <c r="H269" s="241"/>
      <c r="I269" s="17"/>
      <c r="J269" s="53"/>
      <c r="K269" s="17"/>
      <c r="L269" s="17"/>
    </row>
    <row r="270" spans="1:12" ht="21.9" customHeight="1">
      <c r="A270" s="49"/>
      <c r="B270" s="17"/>
      <c r="D270" s="17"/>
      <c r="E270" s="17"/>
      <c r="F270" s="17"/>
      <c r="G270" s="17"/>
      <c r="H270" s="241"/>
      <c r="I270" s="17"/>
      <c r="J270" s="53"/>
      <c r="K270" s="17"/>
      <c r="L270" s="17"/>
    </row>
    <row r="271" spans="1:12" ht="21.9" customHeight="1">
      <c r="A271" s="49"/>
      <c r="B271" s="17"/>
      <c r="D271" s="17"/>
      <c r="E271" s="17"/>
      <c r="F271" s="17"/>
      <c r="G271" s="17"/>
      <c r="H271" s="241"/>
      <c r="I271" s="17"/>
      <c r="J271" s="53"/>
      <c r="K271" s="17"/>
      <c r="L271" s="17"/>
    </row>
    <row r="272" spans="1:12" ht="21.9" customHeight="1">
      <c r="A272" s="49"/>
      <c r="B272" s="17"/>
      <c r="D272" s="17"/>
      <c r="E272" s="17"/>
      <c r="F272" s="17"/>
      <c r="G272" s="17"/>
      <c r="H272" s="241"/>
      <c r="I272" s="17"/>
      <c r="J272" s="53"/>
      <c r="K272" s="17"/>
      <c r="L272" s="17"/>
    </row>
    <row r="273" spans="1:12" ht="21.9" customHeight="1">
      <c r="A273" s="49"/>
      <c r="B273" s="17"/>
      <c r="D273" s="17"/>
      <c r="E273" s="17"/>
      <c r="F273" s="17"/>
      <c r="G273" s="17"/>
      <c r="H273" s="241"/>
      <c r="I273" s="17"/>
      <c r="J273" s="53"/>
      <c r="K273" s="17"/>
      <c r="L273" s="17"/>
    </row>
    <row r="274" spans="1:12" ht="21.9" customHeight="1">
      <c r="A274" s="49"/>
      <c r="B274" s="17"/>
      <c r="D274" s="17"/>
      <c r="E274" s="17"/>
      <c r="F274" s="17"/>
      <c r="G274" s="17"/>
      <c r="H274" s="241"/>
      <c r="I274" s="17"/>
      <c r="J274" s="53"/>
      <c r="K274" s="17"/>
      <c r="L274" s="17"/>
    </row>
    <row r="275" spans="1:12" ht="21.9" customHeight="1">
      <c r="A275" s="49"/>
      <c r="B275" s="17"/>
      <c r="D275" s="17"/>
      <c r="E275" s="17"/>
      <c r="F275" s="17"/>
      <c r="G275" s="17"/>
      <c r="H275" s="241"/>
      <c r="I275" s="17"/>
      <c r="J275" s="53"/>
      <c r="K275" s="17"/>
      <c r="L275" s="17"/>
    </row>
    <row r="276" spans="1:12" ht="21.9" customHeight="1">
      <c r="A276" s="49"/>
      <c r="B276" s="17"/>
      <c r="D276" s="17"/>
      <c r="E276" s="17"/>
      <c r="F276" s="17"/>
      <c r="G276" s="17"/>
      <c r="H276" s="241"/>
      <c r="I276" s="17"/>
      <c r="J276" s="53"/>
      <c r="K276" s="17"/>
      <c r="L276" s="17"/>
    </row>
    <row r="277" spans="1:12" ht="21.9" customHeight="1">
      <c r="A277" s="49"/>
      <c r="B277" s="17"/>
      <c r="D277" s="17"/>
      <c r="E277" s="17"/>
      <c r="F277" s="17"/>
      <c r="G277" s="17"/>
      <c r="H277" s="241"/>
      <c r="I277" s="17"/>
      <c r="J277" s="53"/>
      <c r="K277" s="17"/>
      <c r="L277" s="17"/>
    </row>
    <row r="278" spans="1:12" ht="21.9" customHeight="1">
      <c r="A278" s="49"/>
      <c r="B278" s="17"/>
      <c r="D278" s="17"/>
      <c r="E278" s="17"/>
      <c r="F278" s="17"/>
      <c r="G278" s="17"/>
      <c r="H278" s="241"/>
      <c r="I278" s="17"/>
      <c r="J278" s="53"/>
      <c r="K278" s="17"/>
      <c r="L278" s="17"/>
    </row>
    <row r="279" spans="1:12" ht="21.9" customHeight="1">
      <c r="A279" s="49"/>
      <c r="B279" s="17"/>
      <c r="D279" s="17"/>
      <c r="E279" s="17"/>
      <c r="F279" s="17"/>
      <c r="G279" s="17"/>
      <c r="H279" s="241"/>
      <c r="I279" s="17"/>
      <c r="J279" s="53"/>
      <c r="K279" s="17"/>
      <c r="L279" s="17"/>
    </row>
    <row r="280" spans="1:12" ht="21.9" customHeight="1">
      <c r="A280" s="49"/>
      <c r="B280" s="17"/>
      <c r="D280" s="17"/>
      <c r="E280" s="17"/>
      <c r="F280" s="17"/>
      <c r="G280" s="17"/>
      <c r="H280" s="241"/>
      <c r="I280" s="17"/>
      <c r="J280" s="53"/>
      <c r="K280" s="17"/>
      <c r="L280" s="17"/>
    </row>
    <row r="281" spans="1:12" ht="21.9" customHeight="1">
      <c r="A281" s="49"/>
      <c r="B281" s="17"/>
      <c r="D281" s="17"/>
      <c r="E281" s="17"/>
      <c r="F281" s="17"/>
      <c r="G281" s="17"/>
      <c r="H281" s="241"/>
      <c r="I281" s="17"/>
      <c r="J281" s="53"/>
      <c r="K281" s="17"/>
      <c r="L281" s="17"/>
    </row>
    <row r="282" spans="1:12" ht="21.9" customHeight="1">
      <c r="A282" s="49"/>
      <c r="B282" s="17"/>
      <c r="D282" s="17"/>
      <c r="E282" s="17"/>
      <c r="F282" s="17"/>
      <c r="G282" s="17"/>
      <c r="H282" s="241"/>
      <c r="I282" s="17"/>
      <c r="J282" s="53"/>
      <c r="K282" s="17"/>
      <c r="L282" s="17"/>
    </row>
    <row r="283" spans="1:12" ht="21.9" customHeight="1">
      <c r="A283" s="49"/>
      <c r="B283" s="17"/>
      <c r="D283" s="17"/>
      <c r="E283" s="17"/>
      <c r="F283" s="17"/>
      <c r="G283" s="17"/>
      <c r="H283" s="241"/>
      <c r="I283" s="17"/>
      <c r="J283" s="53"/>
      <c r="K283" s="17"/>
      <c r="L283" s="17"/>
    </row>
    <row r="284" spans="1:12" ht="21.9" customHeight="1">
      <c r="A284" s="49"/>
      <c r="B284" s="17"/>
      <c r="D284" s="17"/>
      <c r="E284" s="17"/>
      <c r="F284" s="17"/>
      <c r="G284" s="17"/>
      <c r="H284" s="241"/>
      <c r="I284" s="17"/>
      <c r="J284" s="53"/>
      <c r="K284" s="17"/>
      <c r="L284" s="17"/>
    </row>
    <row r="285" spans="1:12" ht="21.9" customHeight="1">
      <c r="A285" s="49"/>
      <c r="B285" s="17"/>
      <c r="D285" s="17"/>
      <c r="E285" s="17"/>
      <c r="F285" s="17"/>
      <c r="G285" s="17"/>
      <c r="H285" s="241"/>
      <c r="I285" s="17"/>
      <c r="J285" s="53"/>
      <c r="K285" s="17"/>
      <c r="L285" s="17"/>
    </row>
    <row r="286" spans="1:12" ht="21.9" customHeight="1">
      <c r="A286" s="49"/>
      <c r="B286" s="17"/>
      <c r="D286" s="17"/>
      <c r="E286" s="17"/>
      <c r="F286" s="17"/>
      <c r="G286" s="17"/>
      <c r="H286" s="241"/>
      <c r="I286" s="17"/>
      <c r="J286" s="53"/>
      <c r="K286" s="17"/>
      <c r="L286" s="17"/>
    </row>
    <row r="287" spans="1:12" ht="21.9" customHeight="1">
      <c r="A287" s="49"/>
      <c r="B287" s="17"/>
      <c r="D287" s="17"/>
      <c r="E287" s="17"/>
      <c r="F287" s="17"/>
      <c r="G287" s="17"/>
      <c r="H287" s="241"/>
      <c r="I287" s="17"/>
      <c r="J287" s="53"/>
      <c r="K287" s="17"/>
      <c r="L287" s="17"/>
    </row>
    <row r="288" spans="1:12" ht="21.9" customHeight="1">
      <c r="A288" s="49"/>
      <c r="B288" s="17"/>
      <c r="D288" s="17"/>
      <c r="E288" s="17"/>
      <c r="F288" s="17"/>
      <c r="G288" s="17"/>
      <c r="H288" s="241"/>
      <c r="I288" s="17"/>
      <c r="J288" s="53"/>
      <c r="K288" s="17"/>
      <c r="L288" s="17"/>
    </row>
    <row r="289" spans="1:12" ht="21.9" customHeight="1">
      <c r="A289" s="49"/>
      <c r="B289" s="17"/>
      <c r="D289" s="17"/>
      <c r="E289" s="17"/>
      <c r="F289" s="17"/>
      <c r="G289" s="17"/>
      <c r="H289" s="241"/>
      <c r="I289" s="17"/>
      <c r="J289" s="53"/>
      <c r="K289" s="17"/>
      <c r="L289" s="17"/>
    </row>
    <row r="290" spans="1:12" ht="21.9" customHeight="1">
      <c r="A290" s="49"/>
      <c r="B290" s="17"/>
      <c r="D290" s="17"/>
      <c r="E290" s="17"/>
      <c r="F290" s="17"/>
      <c r="G290" s="17"/>
      <c r="H290" s="241"/>
      <c r="I290" s="17"/>
      <c r="J290" s="53"/>
      <c r="K290" s="17"/>
      <c r="L290" s="17"/>
    </row>
    <row r="291" spans="1:12" ht="21.9" customHeight="1">
      <c r="A291" s="49"/>
      <c r="B291" s="17"/>
      <c r="D291" s="17"/>
      <c r="E291" s="17"/>
      <c r="F291" s="17"/>
      <c r="G291" s="17"/>
      <c r="H291" s="241"/>
      <c r="I291" s="17"/>
      <c r="J291" s="53"/>
      <c r="K291" s="17"/>
      <c r="L291" s="17"/>
    </row>
    <row r="292" spans="1:12" ht="21.9" customHeight="1">
      <c r="A292" s="49"/>
      <c r="B292" s="17"/>
      <c r="D292" s="17"/>
      <c r="E292" s="17"/>
      <c r="F292" s="17"/>
      <c r="G292" s="17"/>
      <c r="H292" s="241"/>
      <c r="I292" s="17"/>
      <c r="J292" s="53"/>
      <c r="K292" s="17"/>
      <c r="L292" s="17"/>
    </row>
    <row r="293" spans="1:12" ht="21.9" customHeight="1">
      <c r="A293" s="49"/>
      <c r="B293" s="17"/>
      <c r="D293" s="17"/>
      <c r="E293" s="17"/>
      <c r="F293" s="17"/>
      <c r="G293" s="17"/>
      <c r="H293" s="241"/>
      <c r="I293" s="17"/>
      <c r="J293" s="53"/>
      <c r="K293" s="17"/>
      <c r="L293" s="17"/>
    </row>
    <row r="294" spans="1:12" ht="21.9" customHeight="1">
      <c r="A294" s="49"/>
      <c r="B294" s="17"/>
      <c r="D294" s="17"/>
      <c r="E294" s="17"/>
      <c r="F294" s="17"/>
      <c r="G294" s="17"/>
      <c r="H294" s="241"/>
      <c r="I294" s="17"/>
      <c r="J294" s="53"/>
      <c r="K294" s="17"/>
      <c r="L294" s="17"/>
    </row>
    <row r="295" spans="1:12" ht="21.9" customHeight="1">
      <c r="A295" s="49"/>
      <c r="B295" s="17"/>
      <c r="D295" s="17"/>
      <c r="E295" s="17"/>
      <c r="F295" s="17"/>
      <c r="G295" s="17"/>
      <c r="H295" s="241"/>
      <c r="I295" s="17"/>
      <c r="J295" s="53"/>
      <c r="K295" s="17"/>
      <c r="L295" s="17"/>
    </row>
    <row r="296" spans="1:12" ht="21.9" customHeight="1">
      <c r="A296" s="49"/>
      <c r="B296" s="17"/>
      <c r="D296" s="17"/>
      <c r="E296" s="17"/>
      <c r="F296" s="17"/>
      <c r="G296" s="17"/>
      <c r="H296" s="241"/>
      <c r="I296" s="17"/>
      <c r="J296" s="53"/>
      <c r="K296" s="17"/>
      <c r="L296" s="17"/>
    </row>
    <row r="297" spans="1:12" ht="21.9" customHeight="1">
      <c r="A297" s="49"/>
      <c r="B297" s="17"/>
      <c r="D297" s="17"/>
      <c r="E297" s="17"/>
      <c r="F297" s="17"/>
      <c r="G297" s="17"/>
      <c r="H297" s="241"/>
      <c r="I297" s="17"/>
      <c r="J297" s="53"/>
      <c r="K297" s="17"/>
      <c r="L297" s="17"/>
    </row>
    <row r="298" spans="1:12" ht="21.9" customHeight="1">
      <c r="A298" s="49"/>
      <c r="B298" s="17"/>
      <c r="D298" s="17"/>
      <c r="E298" s="17"/>
      <c r="F298" s="17"/>
      <c r="G298" s="17"/>
      <c r="H298" s="241"/>
      <c r="I298" s="17"/>
      <c r="J298" s="53"/>
      <c r="K298" s="17"/>
      <c r="L298" s="17"/>
    </row>
    <row r="299" spans="1:12" ht="21.9" customHeight="1">
      <c r="A299" s="49"/>
      <c r="B299" s="17"/>
      <c r="D299" s="17"/>
      <c r="E299" s="17"/>
      <c r="F299" s="17"/>
      <c r="G299" s="17"/>
      <c r="H299" s="241"/>
      <c r="I299" s="17"/>
      <c r="J299" s="53"/>
      <c r="K299" s="17"/>
      <c r="L299" s="17"/>
    </row>
    <row r="300" spans="1:12" ht="21.9" customHeight="1">
      <c r="A300" s="49"/>
      <c r="B300" s="17"/>
      <c r="D300" s="17"/>
      <c r="E300" s="17"/>
      <c r="F300" s="17"/>
      <c r="G300" s="17"/>
      <c r="H300" s="241"/>
      <c r="I300" s="17"/>
      <c r="J300" s="53"/>
      <c r="K300" s="17"/>
      <c r="L300" s="17"/>
    </row>
    <row r="301" spans="1:12" ht="21.9" customHeight="1">
      <c r="A301" s="49"/>
      <c r="B301" s="17"/>
      <c r="D301" s="17"/>
      <c r="E301" s="17"/>
      <c r="F301" s="17"/>
      <c r="G301" s="17"/>
      <c r="H301" s="241"/>
      <c r="I301" s="17"/>
      <c r="J301" s="53"/>
      <c r="K301" s="17"/>
      <c r="L301" s="17"/>
    </row>
    <row r="302" spans="1:12" ht="21.9" customHeight="1">
      <c r="A302" s="49"/>
      <c r="B302" s="17"/>
      <c r="D302" s="17"/>
      <c r="E302" s="17"/>
      <c r="F302" s="17"/>
      <c r="G302" s="17"/>
      <c r="H302" s="241"/>
      <c r="I302" s="17"/>
      <c r="J302" s="53"/>
      <c r="K302" s="17"/>
      <c r="L302" s="17"/>
    </row>
    <row r="303" spans="1:12" ht="21.9" customHeight="1">
      <c r="A303" s="49"/>
      <c r="B303" s="17"/>
      <c r="D303" s="17"/>
      <c r="E303" s="17"/>
      <c r="F303" s="17"/>
      <c r="G303" s="17"/>
      <c r="H303" s="241"/>
      <c r="I303" s="17"/>
      <c r="J303" s="53"/>
      <c r="K303" s="17"/>
      <c r="L303" s="17"/>
    </row>
    <row r="304" spans="1:12" ht="21.9" customHeight="1">
      <c r="A304" s="49"/>
      <c r="B304" s="17"/>
      <c r="D304" s="17"/>
      <c r="E304" s="17"/>
      <c r="F304" s="17"/>
      <c r="G304" s="17"/>
      <c r="H304" s="241"/>
      <c r="I304" s="17"/>
      <c r="J304" s="53"/>
      <c r="K304" s="17"/>
      <c r="L304" s="17"/>
    </row>
    <row r="305" spans="1:12" ht="21.9" customHeight="1">
      <c r="A305" s="49"/>
      <c r="B305" s="17"/>
      <c r="D305" s="17"/>
      <c r="E305" s="17"/>
      <c r="F305" s="17"/>
      <c r="G305" s="17"/>
      <c r="H305" s="241"/>
      <c r="I305" s="17"/>
      <c r="J305" s="53"/>
      <c r="K305" s="17"/>
      <c r="L305" s="17"/>
    </row>
    <row r="306" spans="1:12" ht="21.9" customHeight="1">
      <c r="A306" s="49"/>
      <c r="B306" s="17"/>
      <c r="D306" s="17"/>
      <c r="E306" s="17"/>
      <c r="F306" s="17"/>
      <c r="G306" s="17"/>
      <c r="H306" s="241"/>
      <c r="I306" s="17"/>
      <c r="J306" s="53"/>
      <c r="K306" s="17"/>
      <c r="L306" s="17"/>
    </row>
    <row r="307" spans="1:12" ht="21.9" customHeight="1">
      <c r="A307" s="49"/>
      <c r="B307" s="17"/>
      <c r="D307" s="17"/>
      <c r="E307" s="17"/>
      <c r="F307" s="17"/>
      <c r="G307" s="17"/>
      <c r="H307" s="241"/>
      <c r="I307" s="17"/>
      <c r="J307" s="53"/>
      <c r="K307" s="17"/>
      <c r="L307" s="17"/>
    </row>
    <row r="308" spans="1:12" ht="21.9" customHeight="1">
      <c r="A308" s="49"/>
      <c r="B308" s="17"/>
      <c r="D308" s="17"/>
      <c r="E308" s="17"/>
      <c r="F308" s="17"/>
      <c r="G308" s="17"/>
      <c r="H308" s="241"/>
      <c r="I308" s="17"/>
      <c r="J308" s="53"/>
      <c r="K308" s="17"/>
      <c r="L308" s="17"/>
    </row>
    <row r="309" spans="1:12" ht="21.9" customHeight="1">
      <c r="A309" s="49"/>
      <c r="B309" s="17"/>
      <c r="D309" s="17"/>
      <c r="E309" s="17"/>
      <c r="F309" s="17"/>
      <c r="G309" s="17"/>
      <c r="H309" s="241"/>
      <c r="I309" s="17"/>
      <c r="J309" s="53"/>
      <c r="K309" s="17"/>
      <c r="L309" s="17"/>
    </row>
    <row r="310" spans="1:12" ht="21.9" customHeight="1">
      <c r="A310" s="49"/>
      <c r="B310" s="17"/>
      <c r="D310" s="17"/>
      <c r="E310" s="17"/>
      <c r="F310" s="17"/>
      <c r="G310" s="17"/>
      <c r="H310" s="241"/>
      <c r="I310" s="17"/>
      <c r="J310" s="53"/>
      <c r="K310" s="17"/>
      <c r="L310" s="17"/>
    </row>
    <row r="311" spans="1:12" ht="21.9" customHeight="1">
      <c r="A311" s="49"/>
      <c r="B311" s="17"/>
      <c r="D311" s="17"/>
      <c r="E311" s="17"/>
      <c r="F311" s="17"/>
      <c r="G311" s="17"/>
      <c r="H311" s="241"/>
      <c r="I311" s="17"/>
      <c r="J311" s="53"/>
      <c r="K311" s="17"/>
      <c r="L311" s="17"/>
    </row>
    <row r="312" spans="1:12" ht="21.9" customHeight="1">
      <c r="A312" s="49"/>
      <c r="B312" s="17"/>
      <c r="D312" s="17"/>
      <c r="E312" s="17"/>
      <c r="F312" s="17"/>
      <c r="G312" s="17"/>
      <c r="H312" s="241"/>
      <c r="I312" s="17"/>
      <c r="J312" s="53"/>
      <c r="K312" s="17"/>
      <c r="L312" s="17"/>
    </row>
    <row r="313" spans="1:12" ht="21.9" customHeight="1">
      <c r="A313" s="49"/>
      <c r="B313" s="17"/>
      <c r="D313" s="17"/>
      <c r="E313" s="17"/>
      <c r="F313" s="17"/>
      <c r="G313" s="17"/>
      <c r="H313" s="241"/>
      <c r="I313" s="17"/>
      <c r="J313" s="53"/>
      <c r="K313" s="17"/>
      <c r="L313" s="17"/>
    </row>
    <row r="314" spans="1:12" ht="21.9" customHeight="1">
      <c r="A314" s="49"/>
      <c r="B314" s="17"/>
      <c r="D314" s="17"/>
      <c r="E314" s="17"/>
      <c r="F314" s="17"/>
      <c r="G314" s="17"/>
      <c r="H314" s="241"/>
      <c r="I314" s="17"/>
      <c r="J314" s="53"/>
      <c r="K314" s="17"/>
      <c r="L314" s="17"/>
    </row>
    <row r="315" spans="1:12" ht="21.9" customHeight="1">
      <c r="A315" s="49"/>
      <c r="B315" s="17"/>
      <c r="D315" s="17"/>
      <c r="E315" s="17"/>
      <c r="F315" s="17"/>
      <c r="G315" s="17"/>
      <c r="H315" s="241"/>
      <c r="I315" s="17"/>
      <c r="J315" s="53"/>
      <c r="K315" s="17"/>
      <c r="L315" s="17"/>
    </row>
    <row r="316" spans="1:12" ht="21.9" customHeight="1">
      <c r="A316" s="49"/>
      <c r="B316" s="17"/>
      <c r="D316" s="17"/>
      <c r="E316" s="17"/>
      <c r="F316" s="17"/>
      <c r="G316" s="17"/>
      <c r="H316" s="241"/>
      <c r="I316" s="17"/>
      <c r="J316" s="53"/>
      <c r="K316" s="17"/>
      <c r="L316" s="17"/>
    </row>
    <row r="317" spans="1:12" ht="21.9" customHeight="1">
      <c r="A317" s="49"/>
      <c r="B317" s="17"/>
      <c r="D317" s="17"/>
      <c r="E317" s="17"/>
      <c r="F317" s="17"/>
      <c r="G317" s="17"/>
      <c r="H317" s="241"/>
      <c r="I317" s="17"/>
      <c r="J317" s="53"/>
      <c r="K317" s="17"/>
      <c r="L317" s="17"/>
    </row>
    <row r="318" spans="1:12" ht="21.9" customHeight="1">
      <c r="A318" s="49"/>
      <c r="B318" s="17"/>
      <c r="D318" s="17"/>
      <c r="E318" s="17"/>
      <c r="F318" s="17"/>
      <c r="G318" s="17"/>
      <c r="H318" s="241"/>
      <c r="I318" s="17"/>
      <c r="J318" s="53"/>
      <c r="K318" s="17"/>
      <c r="L318" s="17"/>
    </row>
    <row r="319" spans="1:12" ht="21.9" customHeight="1">
      <c r="A319" s="49"/>
      <c r="B319" s="17"/>
      <c r="D319" s="17"/>
      <c r="E319" s="17"/>
      <c r="F319" s="17"/>
      <c r="G319" s="17"/>
      <c r="H319" s="241"/>
      <c r="I319" s="17"/>
      <c r="J319" s="53"/>
      <c r="K319" s="17"/>
      <c r="L319" s="17"/>
    </row>
    <row r="320" spans="1:12" ht="21.9" customHeight="1">
      <c r="A320" s="49"/>
      <c r="B320" s="17"/>
      <c r="D320" s="17"/>
      <c r="E320" s="17"/>
      <c r="F320" s="17"/>
      <c r="G320" s="17"/>
      <c r="H320" s="241"/>
      <c r="I320" s="17"/>
      <c r="J320" s="53"/>
      <c r="K320" s="17"/>
      <c r="L320" s="17"/>
    </row>
    <row r="321" spans="1:12" ht="21.9" customHeight="1">
      <c r="A321" s="49"/>
      <c r="B321" s="17"/>
      <c r="D321" s="17"/>
      <c r="E321" s="17"/>
      <c r="F321" s="17"/>
      <c r="G321" s="17"/>
      <c r="H321" s="241"/>
      <c r="I321" s="17"/>
      <c r="J321" s="53"/>
      <c r="K321" s="17"/>
      <c r="L321" s="17"/>
    </row>
    <row r="322" spans="1:12" ht="21.9" customHeight="1">
      <c r="A322" s="49"/>
      <c r="B322" s="17"/>
      <c r="D322" s="17"/>
      <c r="E322" s="17"/>
      <c r="F322" s="17"/>
      <c r="G322" s="17"/>
      <c r="H322" s="241"/>
      <c r="I322" s="17"/>
      <c r="J322" s="53"/>
      <c r="K322" s="17"/>
      <c r="L322" s="17"/>
    </row>
    <row r="323" spans="1:12" ht="21.9" customHeight="1">
      <c r="A323" s="49"/>
      <c r="B323" s="17"/>
      <c r="D323" s="17"/>
      <c r="E323" s="17"/>
      <c r="F323" s="17"/>
      <c r="G323" s="17"/>
      <c r="H323" s="241"/>
      <c r="I323" s="17"/>
      <c r="J323" s="53"/>
      <c r="K323" s="17"/>
      <c r="L323" s="17"/>
    </row>
    <row r="324" spans="1:12" ht="21.9" customHeight="1">
      <c r="A324" s="49"/>
      <c r="B324" s="17"/>
      <c r="D324" s="17"/>
      <c r="E324" s="17"/>
      <c r="F324" s="17"/>
      <c r="G324" s="17"/>
      <c r="H324" s="241"/>
      <c r="I324" s="17"/>
      <c r="J324" s="53"/>
      <c r="K324" s="17"/>
      <c r="L324" s="17"/>
    </row>
    <row r="325" spans="1:12" ht="21.9" customHeight="1">
      <c r="A325" s="49"/>
      <c r="B325" s="17"/>
      <c r="D325" s="17"/>
      <c r="E325" s="17"/>
      <c r="F325" s="17"/>
      <c r="G325" s="17"/>
      <c r="H325" s="241"/>
      <c r="I325" s="17"/>
      <c r="J325" s="53"/>
      <c r="K325" s="17"/>
      <c r="L325" s="17"/>
    </row>
    <row r="326" spans="1:12" ht="21.9" customHeight="1">
      <c r="A326" s="49"/>
      <c r="B326" s="17"/>
      <c r="D326" s="17"/>
      <c r="E326" s="17"/>
      <c r="F326" s="17"/>
      <c r="G326" s="17"/>
      <c r="H326" s="241"/>
      <c r="I326" s="17"/>
      <c r="J326" s="53"/>
      <c r="K326" s="17"/>
      <c r="L326" s="17"/>
    </row>
    <row r="327" spans="1:12" ht="21.9" customHeight="1">
      <c r="A327" s="49"/>
      <c r="B327" s="17"/>
      <c r="D327" s="17"/>
      <c r="E327" s="17"/>
      <c r="F327" s="17"/>
      <c r="G327" s="17"/>
      <c r="H327" s="241"/>
      <c r="I327" s="17"/>
      <c r="J327" s="53"/>
      <c r="K327" s="17"/>
      <c r="L327" s="17"/>
    </row>
    <row r="328" spans="1:12" ht="21.9" customHeight="1">
      <c r="A328" s="49"/>
      <c r="B328" s="17"/>
      <c r="D328" s="17"/>
      <c r="E328" s="17"/>
      <c r="F328" s="17"/>
      <c r="G328" s="17"/>
      <c r="H328" s="241"/>
      <c r="I328" s="17"/>
      <c r="J328" s="53"/>
      <c r="K328" s="17"/>
      <c r="L328" s="17"/>
    </row>
    <row r="329" spans="1:12" ht="21.9" customHeight="1">
      <c r="A329" s="49"/>
      <c r="B329" s="17"/>
      <c r="D329" s="17"/>
      <c r="E329" s="17"/>
      <c r="F329" s="17"/>
      <c r="G329" s="17"/>
      <c r="H329" s="241"/>
      <c r="I329" s="17"/>
      <c r="J329" s="53"/>
      <c r="K329" s="17"/>
      <c r="L329" s="17"/>
    </row>
    <row r="330" spans="1:12" ht="21.9" customHeight="1">
      <c r="A330" s="49"/>
      <c r="B330" s="17"/>
      <c r="D330" s="17"/>
      <c r="E330" s="17"/>
      <c r="F330" s="17"/>
      <c r="G330" s="17"/>
      <c r="H330" s="241"/>
      <c r="I330" s="17"/>
      <c r="J330" s="53"/>
      <c r="K330" s="17"/>
      <c r="L330" s="17"/>
    </row>
    <row r="331" spans="1:12" ht="21.9" customHeight="1">
      <c r="A331" s="49"/>
      <c r="B331" s="17"/>
      <c r="D331" s="17"/>
      <c r="E331" s="17"/>
      <c r="F331" s="17"/>
      <c r="G331" s="17"/>
      <c r="H331" s="241"/>
      <c r="I331" s="17"/>
      <c r="J331" s="53"/>
      <c r="K331" s="17"/>
      <c r="L331" s="17"/>
    </row>
    <row r="332" spans="1:12" ht="21.9" customHeight="1">
      <c r="A332" s="49"/>
      <c r="B332" s="17"/>
      <c r="D332" s="17"/>
      <c r="E332" s="17"/>
      <c r="F332" s="17"/>
      <c r="G332" s="17"/>
      <c r="H332" s="241"/>
      <c r="I332" s="17"/>
      <c r="J332" s="53"/>
      <c r="K332" s="17"/>
      <c r="L332" s="17"/>
    </row>
    <row r="333" spans="1:12" ht="21.9" customHeight="1">
      <c r="A333" s="49"/>
      <c r="B333" s="17"/>
      <c r="D333" s="17"/>
      <c r="E333" s="17"/>
      <c r="F333" s="17"/>
      <c r="G333" s="17"/>
      <c r="H333" s="241"/>
      <c r="I333" s="17"/>
      <c r="J333" s="53"/>
      <c r="K333" s="17"/>
      <c r="L333" s="17"/>
    </row>
    <row r="334" spans="1:12" ht="21.9" customHeight="1">
      <c r="A334" s="49"/>
      <c r="B334" s="17"/>
      <c r="D334" s="17"/>
      <c r="E334" s="17"/>
      <c r="F334" s="17"/>
      <c r="G334" s="17"/>
      <c r="H334" s="241"/>
      <c r="I334" s="17"/>
      <c r="J334" s="53"/>
      <c r="K334" s="17"/>
      <c r="L334" s="17"/>
    </row>
    <row r="335" spans="1:12" ht="21.9" customHeight="1">
      <c r="A335" s="49"/>
      <c r="B335" s="17"/>
      <c r="D335" s="17"/>
      <c r="E335" s="17"/>
      <c r="F335" s="17"/>
      <c r="G335" s="17"/>
      <c r="H335" s="241"/>
      <c r="I335" s="17"/>
      <c r="J335" s="53"/>
      <c r="K335" s="17"/>
      <c r="L335" s="17"/>
    </row>
    <row r="336" spans="1:12" ht="21.9" customHeight="1">
      <c r="A336" s="49"/>
      <c r="B336" s="17"/>
      <c r="D336" s="17"/>
      <c r="E336" s="17"/>
      <c r="F336" s="17"/>
      <c r="G336" s="17"/>
      <c r="H336" s="241"/>
      <c r="I336" s="17"/>
      <c r="J336" s="53"/>
      <c r="K336" s="17"/>
      <c r="L336" s="17"/>
    </row>
    <row r="337" spans="1:12" ht="21.9" customHeight="1">
      <c r="A337" s="49"/>
      <c r="B337" s="17"/>
      <c r="D337" s="17"/>
      <c r="E337" s="17"/>
      <c r="F337" s="17"/>
      <c r="G337" s="17"/>
      <c r="H337" s="241"/>
      <c r="I337" s="17"/>
      <c r="J337" s="53"/>
      <c r="K337" s="17"/>
      <c r="L337" s="17"/>
    </row>
    <row r="338" spans="1:12" ht="21.9" customHeight="1">
      <c r="A338" s="49"/>
      <c r="B338" s="17"/>
      <c r="D338" s="17"/>
      <c r="E338" s="17"/>
      <c r="F338" s="17"/>
      <c r="G338" s="17"/>
      <c r="H338" s="241"/>
      <c r="I338" s="17"/>
      <c r="J338" s="53"/>
      <c r="K338" s="17"/>
      <c r="L338" s="17"/>
    </row>
    <row r="339" spans="1:12" ht="21.9" customHeight="1">
      <c r="A339" s="49"/>
      <c r="B339" s="17"/>
      <c r="D339" s="17"/>
      <c r="E339" s="17"/>
      <c r="F339" s="17"/>
      <c r="G339" s="17"/>
      <c r="H339" s="241"/>
      <c r="I339" s="17"/>
      <c r="J339" s="53"/>
      <c r="K339" s="17"/>
      <c r="L339" s="17"/>
    </row>
    <row r="340" spans="1:12" ht="21.9" customHeight="1">
      <c r="A340" s="49"/>
      <c r="B340" s="17"/>
      <c r="D340" s="17"/>
      <c r="E340" s="17"/>
      <c r="F340" s="17"/>
      <c r="G340" s="17"/>
      <c r="H340" s="241"/>
      <c r="I340" s="17"/>
      <c r="J340" s="53"/>
      <c r="K340" s="17"/>
      <c r="L340" s="17"/>
    </row>
    <row r="341" spans="1:12" ht="21.9" customHeight="1">
      <c r="A341" s="49"/>
      <c r="B341" s="17"/>
      <c r="D341" s="17"/>
      <c r="E341" s="17"/>
      <c r="F341" s="17"/>
      <c r="G341" s="17"/>
      <c r="H341" s="241"/>
      <c r="I341" s="17"/>
      <c r="J341" s="53"/>
      <c r="K341" s="17"/>
      <c r="L341" s="17"/>
    </row>
    <row r="342" spans="1:12" ht="21.9" customHeight="1">
      <c r="A342" s="49"/>
      <c r="B342" s="17"/>
      <c r="D342" s="17"/>
      <c r="E342" s="17"/>
      <c r="F342" s="17"/>
      <c r="G342" s="17"/>
      <c r="H342" s="241"/>
      <c r="I342" s="17"/>
      <c r="J342" s="53"/>
      <c r="K342" s="17"/>
      <c r="L342" s="17"/>
    </row>
    <row r="343" spans="1:12" ht="21.9" customHeight="1">
      <c r="A343" s="49"/>
      <c r="B343" s="17"/>
      <c r="D343" s="17"/>
      <c r="E343" s="17"/>
      <c r="F343" s="17"/>
      <c r="G343" s="17"/>
      <c r="H343" s="241"/>
      <c r="I343" s="17"/>
      <c r="J343" s="53"/>
      <c r="K343" s="17"/>
      <c r="L343" s="17"/>
    </row>
    <row r="344" spans="1:12" ht="21.9" customHeight="1">
      <c r="A344" s="49"/>
      <c r="B344" s="17"/>
      <c r="D344" s="17"/>
      <c r="E344" s="17"/>
      <c r="F344" s="17"/>
      <c r="G344" s="17"/>
      <c r="H344" s="241"/>
      <c r="I344" s="17"/>
      <c r="J344" s="53"/>
      <c r="K344" s="17"/>
      <c r="L344" s="17"/>
    </row>
    <row r="345" spans="1:12" ht="21.9" customHeight="1">
      <c r="A345" s="49"/>
      <c r="B345" s="17"/>
      <c r="D345" s="17"/>
      <c r="E345" s="17"/>
      <c r="F345" s="17"/>
      <c r="G345" s="17"/>
      <c r="H345" s="241"/>
      <c r="I345" s="17"/>
      <c r="J345" s="53"/>
      <c r="K345" s="17"/>
      <c r="L345" s="17"/>
    </row>
    <row r="346" spans="1:12" ht="21.9" customHeight="1">
      <c r="A346" s="49"/>
      <c r="B346" s="17"/>
      <c r="D346" s="17"/>
      <c r="E346" s="17"/>
      <c r="F346" s="17"/>
      <c r="G346" s="17"/>
      <c r="H346" s="241"/>
      <c r="I346" s="17"/>
      <c r="J346" s="53"/>
      <c r="K346" s="17"/>
      <c r="L346" s="17"/>
    </row>
    <row r="347" spans="1:12" ht="21.9" customHeight="1">
      <c r="A347" s="49"/>
      <c r="B347" s="17"/>
      <c r="D347" s="17"/>
      <c r="E347" s="17"/>
      <c r="F347" s="17"/>
      <c r="G347" s="17"/>
      <c r="H347" s="241"/>
      <c r="I347" s="17"/>
      <c r="J347" s="53"/>
      <c r="K347" s="17"/>
      <c r="L347" s="17"/>
    </row>
    <row r="348" spans="1:12" ht="21.9" customHeight="1">
      <c r="A348" s="49"/>
      <c r="B348" s="17"/>
      <c r="D348" s="17"/>
      <c r="E348" s="17"/>
      <c r="F348" s="17"/>
      <c r="G348" s="17"/>
      <c r="H348" s="241"/>
      <c r="I348" s="17"/>
      <c r="J348" s="53"/>
      <c r="K348" s="17"/>
      <c r="L348" s="17"/>
    </row>
    <row r="349" spans="1:12" ht="21.9" customHeight="1">
      <c r="A349" s="49"/>
      <c r="B349" s="17"/>
      <c r="D349" s="17"/>
      <c r="E349" s="17"/>
      <c r="F349" s="17"/>
      <c r="G349" s="17"/>
      <c r="H349" s="241"/>
      <c r="I349" s="17"/>
      <c r="J349" s="53"/>
      <c r="K349" s="17"/>
      <c r="L349" s="17"/>
    </row>
    <row r="350" spans="1:12" ht="21.9" customHeight="1">
      <c r="A350" s="49"/>
      <c r="B350" s="17"/>
      <c r="D350" s="17"/>
      <c r="E350" s="17"/>
      <c r="F350" s="17"/>
      <c r="G350" s="17"/>
      <c r="H350" s="241"/>
      <c r="I350" s="17"/>
      <c r="J350" s="53"/>
      <c r="K350" s="17"/>
      <c r="L350" s="17"/>
    </row>
    <row r="351" spans="1:12" ht="21.9" customHeight="1">
      <c r="A351" s="49"/>
      <c r="B351" s="17"/>
      <c r="D351" s="17"/>
      <c r="E351" s="17"/>
      <c r="F351" s="17"/>
      <c r="G351" s="17"/>
      <c r="H351" s="241"/>
      <c r="I351" s="17"/>
      <c r="J351" s="53"/>
      <c r="K351" s="17"/>
      <c r="L351" s="17"/>
    </row>
    <row r="352" spans="1:12" ht="21.9" customHeight="1">
      <c r="A352" s="49"/>
      <c r="B352" s="17"/>
      <c r="D352" s="17"/>
      <c r="E352" s="17"/>
      <c r="F352" s="17"/>
      <c r="G352" s="17"/>
      <c r="H352" s="241"/>
      <c r="I352" s="17"/>
      <c r="J352" s="53"/>
      <c r="K352" s="17"/>
      <c r="L352" s="17"/>
    </row>
    <row r="353" spans="1:12" ht="21.9" customHeight="1">
      <c r="A353" s="49"/>
      <c r="B353" s="17"/>
      <c r="D353" s="17"/>
      <c r="E353" s="17"/>
      <c r="F353" s="17"/>
      <c r="G353" s="17"/>
      <c r="H353" s="241"/>
      <c r="I353" s="17"/>
      <c r="J353" s="53"/>
      <c r="K353" s="17"/>
      <c r="L353" s="17"/>
    </row>
    <row r="354" spans="1:12" ht="21.9" customHeight="1">
      <c r="A354" s="49"/>
      <c r="B354" s="17"/>
      <c r="D354" s="17"/>
      <c r="E354" s="17"/>
      <c r="F354" s="17"/>
      <c r="G354" s="17"/>
      <c r="H354" s="241"/>
      <c r="I354" s="17"/>
      <c r="J354" s="53"/>
      <c r="K354" s="17"/>
      <c r="L354" s="17"/>
    </row>
    <row r="355" spans="1:12" ht="21.9" customHeight="1">
      <c r="A355" s="49"/>
      <c r="B355" s="17"/>
      <c r="D355" s="17"/>
      <c r="E355" s="17"/>
      <c r="F355" s="17"/>
      <c r="G355" s="17"/>
      <c r="H355" s="241"/>
      <c r="I355" s="17"/>
      <c r="J355" s="53"/>
      <c r="K355" s="17"/>
      <c r="L355" s="17"/>
    </row>
    <row r="356" spans="1:12" ht="21.9" customHeight="1">
      <c r="A356" s="49"/>
      <c r="B356" s="17"/>
      <c r="D356" s="17"/>
      <c r="E356" s="17"/>
      <c r="F356" s="17"/>
      <c r="G356" s="17"/>
      <c r="H356" s="241"/>
      <c r="I356" s="17"/>
      <c r="J356" s="53"/>
      <c r="K356" s="17"/>
      <c r="L356" s="17"/>
    </row>
    <row r="357" spans="1:12" ht="21.9" customHeight="1">
      <c r="A357" s="49"/>
      <c r="B357" s="17"/>
      <c r="D357" s="17"/>
      <c r="E357" s="17"/>
      <c r="F357" s="17"/>
      <c r="G357" s="17"/>
      <c r="H357" s="241"/>
      <c r="I357" s="17"/>
      <c r="J357" s="53"/>
      <c r="K357" s="17"/>
      <c r="L357" s="17"/>
    </row>
    <row r="358" spans="1:12" ht="21.9" customHeight="1">
      <c r="A358" s="49"/>
      <c r="B358" s="17"/>
      <c r="D358" s="17"/>
      <c r="E358" s="17"/>
      <c r="F358" s="17"/>
      <c r="G358" s="17"/>
      <c r="H358" s="241"/>
      <c r="I358" s="17"/>
      <c r="J358" s="53"/>
      <c r="K358" s="17"/>
      <c r="L358" s="17"/>
    </row>
    <row r="359" spans="1:12" ht="21.9" customHeight="1">
      <c r="A359" s="49"/>
      <c r="B359" s="17"/>
      <c r="D359" s="17"/>
      <c r="E359" s="17"/>
      <c r="F359" s="17"/>
      <c r="G359" s="17"/>
      <c r="H359" s="241"/>
      <c r="I359" s="17"/>
      <c r="J359" s="53"/>
      <c r="K359" s="17"/>
      <c r="L359" s="17"/>
    </row>
    <row r="360" spans="1:12" ht="21.9" customHeight="1">
      <c r="A360" s="49"/>
      <c r="B360" s="17"/>
      <c r="D360" s="17"/>
      <c r="E360" s="17"/>
      <c r="F360" s="17"/>
      <c r="G360" s="17"/>
      <c r="H360" s="241"/>
      <c r="I360" s="17"/>
      <c r="J360" s="53"/>
      <c r="K360" s="17"/>
      <c r="L360" s="17"/>
    </row>
    <row r="361" spans="1:12" ht="21.9" customHeight="1">
      <c r="A361" s="49"/>
      <c r="B361" s="17"/>
      <c r="D361" s="17"/>
      <c r="E361" s="17"/>
      <c r="F361" s="17"/>
      <c r="G361" s="17"/>
      <c r="H361" s="241"/>
      <c r="I361" s="17"/>
      <c r="J361" s="53"/>
      <c r="K361" s="17"/>
      <c r="L361" s="17"/>
    </row>
    <row r="362" spans="1:12" ht="21.9" customHeight="1">
      <c r="A362" s="49"/>
      <c r="B362" s="17"/>
      <c r="D362" s="17"/>
      <c r="E362" s="17"/>
      <c r="F362" s="17"/>
      <c r="G362" s="17"/>
      <c r="H362" s="241"/>
      <c r="I362" s="17"/>
      <c r="J362" s="53"/>
      <c r="K362" s="17"/>
      <c r="L362" s="17"/>
    </row>
    <row r="363" spans="1:12" ht="21.9" customHeight="1">
      <c r="A363" s="49"/>
      <c r="B363" s="17"/>
      <c r="D363" s="17"/>
      <c r="E363" s="17"/>
      <c r="F363" s="17"/>
      <c r="G363" s="17"/>
      <c r="H363" s="241"/>
      <c r="I363" s="17"/>
      <c r="J363" s="53"/>
      <c r="K363" s="17"/>
      <c r="L363" s="17"/>
    </row>
    <row r="364" spans="1:12" ht="21.9" customHeight="1">
      <c r="A364" s="49"/>
      <c r="B364" s="17"/>
      <c r="D364" s="17"/>
      <c r="E364" s="17"/>
      <c r="F364" s="17"/>
      <c r="G364" s="17"/>
      <c r="H364" s="241"/>
      <c r="I364" s="17"/>
      <c r="J364" s="53"/>
      <c r="K364" s="17"/>
      <c r="L364" s="17"/>
    </row>
    <row r="365" spans="1:12" ht="21.9" customHeight="1">
      <c r="A365" s="49"/>
      <c r="B365" s="17"/>
      <c r="D365" s="17"/>
      <c r="E365" s="17"/>
      <c r="F365" s="17"/>
      <c r="G365" s="17"/>
      <c r="H365" s="241"/>
      <c r="I365" s="17"/>
      <c r="J365" s="53"/>
      <c r="K365" s="17"/>
      <c r="L365" s="17"/>
    </row>
    <row r="366" spans="1:12" ht="21.9" customHeight="1">
      <c r="A366" s="49"/>
      <c r="B366" s="17"/>
      <c r="D366" s="17"/>
      <c r="E366" s="17"/>
      <c r="F366" s="17"/>
      <c r="G366" s="17"/>
      <c r="H366" s="241"/>
      <c r="I366" s="17"/>
      <c r="J366" s="53"/>
      <c r="K366" s="17"/>
      <c r="L366" s="17"/>
    </row>
    <row r="367" spans="1:12" ht="21.9" customHeight="1">
      <c r="A367" s="49"/>
      <c r="B367" s="17"/>
      <c r="D367" s="17"/>
      <c r="E367" s="17"/>
      <c r="F367" s="17"/>
      <c r="G367" s="17"/>
      <c r="H367" s="241"/>
      <c r="I367" s="17"/>
      <c r="J367" s="53"/>
      <c r="K367" s="17"/>
      <c r="L367" s="17"/>
    </row>
    <row r="368" spans="1:12" ht="21.9" customHeight="1">
      <c r="A368" s="49"/>
      <c r="B368" s="17"/>
      <c r="D368" s="17"/>
      <c r="E368" s="17"/>
      <c r="F368" s="17"/>
      <c r="G368" s="17"/>
      <c r="H368" s="241"/>
      <c r="I368" s="17"/>
      <c r="J368" s="53"/>
      <c r="K368" s="17"/>
      <c r="L368" s="17"/>
    </row>
    <row r="369" spans="1:12" ht="21.9" customHeight="1">
      <c r="A369" s="49"/>
      <c r="B369" s="17"/>
      <c r="D369" s="17"/>
      <c r="E369" s="17"/>
      <c r="F369" s="17"/>
      <c r="G369" s="17"/>
      <c r="H369" s="241"/>
      <c r="I369" s="17"/>
      <c r="J369" s="53"/>
      <c r="K369" s="17"/>
      <c r="L369" s="17"/>
    </row>
    <row r="370" spans="1:12" ht="21.9" customHeight="1">
      <c r="A370" s="49"/>
      <c r="B370" s="17"/>
      <c r="D370" s="17"/>
      <c r="E370" s="17"/>
      <c r="F370" s="17"/>
      <c r="G370" s="17"/>
      <c r="H370" s="241"/>
      <c r="I370" s="17"/>
      <c r="J370" s="53"/>
      <c r="K370" s="17"/>
      <c r="L370" s="17"/>
    </row>
    <row r="371" spans="1:12" ht="21.9" customHeight="1">
      <c r="A371" s="49"/>
      <c r="B371" s="17"/>
      <c r="D371" s="17"/>
      <c r="E371" s="17"/>
      <c r="F371" s="17"/>
      <c r="G371" s="17"/>
      <c r="H371" s="241"/>
      <c r="I371" s="17"/>
      <c r="J371" s="53"/>
      <c r="K371" s="17"/>
      <c r="L371" s="17"/>
    </row>
    <row r="372" spans="1:12" ht="21.9" customHeight="1">
      <c r="A372" s="49"/>
      <c r="B372" s="17"/>
      <c r="D372" s="17"/>
      <c r="E372" s="17"/>
      <c r="F372" s="17"/>
      <c r="G372" s="17"/>
      <c r="H372" s="241"/>
      <c r="I372" s="17"/>
      <c r="J372" s="53"/>
      <c r="K372" s="17"/>
      <c r="L372" s="17"/>
    </row>
    <row r="373" spans="1:12" ht="21.9" customHeight="1">
      <c r="A373" s="49"/>
      <c r="B373" s="17"/>
      <c r="D373" s="17"/>
      <c r="E373" s="17"/>
      <c r="F373" s="17"/>
      <c r="G373" s="17"/>
      <c r="H373" s="241"/>
      <c r="I373" s="17"/>
      <c r="J373" s="53"/>
      <c r="K373" s="17"/>
      <c r="L373" s="17"/>
    </row>
    <row r="374" spans="1:12" ht="21.9" customHeight="1">
      <c r="A374" s="49"/>
      <c r="B374" s="17"/>
      <c r="D374" s="17"/>
      <c r="E374" s="17"/>
      <c r="F374" s="17"/>
      <c r="G374" s="17"/>
      <c r="H374" s="241"/>
      <c r="I374" s="17"/>
      <c r="J374" s="53"/>
      <c r="K374" s="17"/>
      <c r="L374" s="17"/>
    </row>
    <row r="375" spans="1:12" ht="21.9" customHeight="1">
      <c r="A375" s="49"/>
      <c r="B375" s="17"/>
      <c r="D375" s="17"/>
      <c r="E375" s="17"/>
      <c r="F375" s="17"/>
      <c r="G375" s="17"/>
      <c r="H375" s="241"/>
      <c r="I375" s="17"/>
      <c r="J375" s="53"/>
      <c r="K375" s="17"/>
      <c r="L375" s="17"/>
    </row>
    <row r="376" spans="1:12" ht="21.9" customHeight="1">
      <c r="A376" s="49"/>
      <c r="B376" s="17"/>
      <c r="D376" s="17"/>
      <c r="E376" s="17"/>
      <c r="F376" s="17"/>
      <c r="G376" s="17"/>
      <c r="H376" s="241"/>
      <c r="I376" s="17"/>
      <c r="J376" s="53"/>
      <c r="K376" s="17"/>
      <c r="L376" s="17"/>
    </row>
    <row r="377" spans="1:12" ht="21.9" customHeight="1">
      <c r="A377" s="49"/>
      <c r="B377" s="17"/>
      <c r="D377" s="17"/>
      <c r="E377" s="17"/>
      <c r="F377" s="17"/>
      <c r="G377" s="17"/>
      <c r="H377" s="241"/>
      <c r="I377" s="17"/>
      <c r="J377" s="53"/>
      <c r="K377" s="17"/>
      <c r="L377" s="17"/>
    </row>
    <row r="378" spans="1:12" ht="21.9" customHeight="1">
      <c r="A378" s="49"/>
      <c r="B378" s="17"/>
      <c r="D378" s="17"/>
      <c r="E378" s="17"/>
      <c r="F378" s="17"/>
      <c r="G378" s="17"/>
      <c r="H378" s="241"/>
      <c r="I378" s="17"/>
      <c r="J378" s="53"/>
      <c r="K378" s="17"/>
      <c r="L378" s="17"/>
    </row>
    <row r="379" spans="1:12" ht="21.9" customHeight="1">
      <c r="A379" s="49"/>
      <c r="B379" s="17"/>
      <c r="D379" s="17"/>
      <c r="E379" s="17"/>
      <c r="F379" s="17"/>
      <c r="G379" s="17"/>
      <c r="H379" s="241"/>
      <c r="I379" s="17"/>
      <c r="J379" s="53"/>
      <c r="K379" s="17"/>
      <c r="L379" s="17"/>
    </row>
    <row r="380" spans="1:12" ht="21.9" customHeight="1">
      <c r="A380" s="49"/>
      <c r="B380" s="17"/>
      <c r="D380" s="17"/>
      <c r="E380" s="17"/>
      <c r="F380" s="17"/>
      <c r="G380" s="17"/>
      <c r="H380" s="241"/>
      <c r="I380" s="17"/>
      <c r="J380" s="53"/>
      <c r="K380" s="17"/>
      <c r="L380" s="17"/>
    </row>
    <row r="381" spans="1:12" ht="21.9" customHeight="1">
      <c r="A381" s="49"/>
      <c r="B381" s="17"/>
      <c r="D381" s="17"/>
      <c r="E381" s="17"/>
      <c r="F381" s="17"/>
      <c r="G381" s="17"/>
      <c r="H381" s="241"/>
      <c r="I381" s="17"/>
      <c r="J381" s="53"/>
      <c r="K381" s="17"/>
      <c r="L381" s="17"/>
    </row>
    <row r="382" spans="1:12" ht="21.9" customHeight="1">
      <c r="A382" s="49"/>
      <c r="B382" s="17"/>
      <c r="D382" s="17"/>
      <c r="E382" s="17"/>
      <c r="F382" s="17"/>
      <c r="G382" s="17"/>
      <c r="H382" s="241"/>
      <c r="I382" s="17"/>
      <c r="J382" s="53"/>
      <c r="K382" s="17"/>
      <c r="L382" s="17"/>
    </row>
    <row r="383" spans="1:12" ht="21.9" customHeight="1">
      <c r="A383" s="49"/>
      <c r="B383" s="17"/>
      <c r="D383" s="17"/>
      <c r="E383" s="17"/>
      <c r="F383" s="17"/>
      <c r="G383" s="17"/>
      <c r="H383" s="241"/>
      <c r="I383" s="17"/>
      <c r="J383" s="53"/>
      <c r="K383" s="17"/>
      <c r="L383" s="17"/>
    </row>
    <row r="384" spans="1:12" ht="21.9" customHeight="1">
      <c r="A384" s="49"/>
      <c r="B384" s="17"/>
      <c r="D384" s="17"/>
      <c r="E384" s="17"/>
      <c r="F384" s="17"/>
      <c r="G384" s="17"/>
      <c r="H384" s="241"/>
      <c r="I384" s="17"/>
      <c r="J384" s="53"/>
      <c r="K384" s="17"/>
      <c r="L384" s="17"/>
    </row>
    <row r="385" spans="1:12" ht="21.9" customHeight="1">
      <c r="A385" s="49"/>
      <c r="B385" s="17"/>
      <c r="D385" s="17"/>
      <c r="E385" s="17"/>
      <c r="F385" s="17"/>
      <c r="G385" s="17"/>
      <c r="H385" s="241"/>
      <c r="I385" s="17"/>
      <c r="J385" s="53"/>
      <c r="K385" s="17"/>
      <c r="L385" s="17"/>
    </row>
    <row r="386" spans="1:12">
      <c r="A386" s="49"/>
      <c r="B386" s="17"/>
      <c r="D386" s="17"/>
      <c r="E386" s="17"/>
      <c r="F386" s="17"/>
      <c r="G386" s="17"/>
      <c r="H386" s="241"/>
      <c r="I386" s="17"/>
      <c r="J386" s="53"/>
      <c r="K386" s="17"/>
      <c r="L386" s="17"/>
    </row>
    <row r="387" spans="1:12">
      <c r="A387" s="49"/>
      <c r="B387" s="17"/>
      <c r="D387" s="17"/>
      <c r="E387" s="17"/>
      <c r="F387" s="17"/>
      <c r="G387" s="17"/>
      <c r="H387" s="241"/>
      <c r="I387" s="17"/>
      <c r="J387" s="53"/>
      <c r="K387" s="17"/>
      <c r="L387" s="17"/>
    </row>
    <row r="388" spans="1:12">
      <c r="A388" s="49"/>
      <c r="B388" s="17"/>
      <c r="D388" s="17"/>
      <c r="E388" s="17"/>
      <c r="F388" s="17"/>
      <c r="G388" s="17"/>
      <c r="H388" s="241"/>
      <c r="I388" s="17"/>
      <c r="J388" s="53"/>
      <c r="K388" s="17"/>
      <c r="L388" s="17"/>
    </row>
    <row r="389" spans="1:12">
      <c r="A389" s="49"/>
      <c r="B389" s="17"/>
      <c r="D389" s="17"/>
      <c r="E389" s="17"/>
      <c r="F389" s="17"/>
      <c r="G389" s="17"/>
      <c r="H389" s="241"/>
      <c r="I389" s="17"/>
      <c r="J389" s="53"/>
      <c r="K389" s="17"/>
      <c r="L389" s="17"/>
    </row>
    <row r="390" spans="1:12">
      <c r="A390" s="49"/>
      <c r="B390" s="17"/>
      <c r="D390" s="17"/>
      <c r="E390" s="17"/>
      <c r="F390" s="17"/>
      <c r="G390" s="17"/>
      <c r="H390" s="241"/>
      <c r="I390" s="17"/>
      <c r="J390" s="53"/>
      <c r="K390" s="17"/>
      <c r="L390" s="17"/>
    </row>
    <row r="391" spans="1:12">
      <c r="A391" s="49"/>
      <c r="B391" s="17"/>
      <c r="D391" s="17"/>
      <c r="E391" s="17"/>
      <c r="F391" s="17"/>
      <c r="G391" s="17"/>
      <c r="H391" s="241"/>
      <c r="I391" s="17"/>
      <c r="J391" s="53"/>
      <c r="K391" s="17"/>
      <c r="L391" s="17"/>
    </row>
    <row r="392" spans="1:12">
      <c r="A392" s="49"/>
      <c r="B392" s="17"/>
      <c r="D392" s="17"/>
      <c r="E392" s="17"/>
      <c r="F392" s="17"/>
      <c r="G392" s="17"/>
      <c r="H392" s="241"/>
      <c r="I392" s="17"/>
      <c r="J392" s="53"/>
      <c r="K392" s="17"/>
      <c r="L392" s="17"/>
    </row>
    <row r="393" spans="1:12">
      <c r="A393" s="49"/>
      <c r="B393" s="17"/>
      <c r="D393" s="17"/>
      <c r="E393" s="17"/>
      <c r="F393" s="17"/>
      <c r="G393" s="17"/>
      <c r="H393" s="241"/>
      <c r="I393" s="17"/>
      <c r="J393" s="53"/>
      <c r="K393" s="17"/>
      <c r="L393" s="17"/>
    </row>
    <row r="394" spans="1:12">
      <c r="A394" s="49"/>
      <c r="B394" s="17"/>
      <c r="D394" s="17"/>
      <c r="E394" s="17"/>
      <c r="F394" s="17"/>
      <c r="G394" s="17"/>
      <c r="H394" s="241"/>
      <c r="I394" s="17"/>
      <c r="J394" s="53"/>
      <c r="K394" s="17"/>
      <c r="L394" s="17"/>
    </row>
    <row r="395" spans="1:12">
      <c r="A395" s="49"/>
      <c r="B395" s="17"/>
      <c r="D395" s="17"/>
      <c r="E395" s="17"/>
      <c r="F395" s="17"/>
      <c r="G395" s="17"/>
      <c r="H395" s="241"/>
      <c r="I395" s="17"/>
      <c r="J395" s="53"/>
      <c r="K395" s="17"/>
      <c r="L395" s="17"/>
    </row>
    <row r="396" spans="1:12">
      <c r="A396" s="49"/>
      <c r="B396" s="17"/>
      <c r="D396" s="17"/>
      <c r="E396" s="17"/>
      <c r="F396" s="17"/>
      <c r="G396" s="17"/>
      <c r="H396" s="241"/>
      <c r="I396" s="17"/>
      <c r="J396" s="53"/>
      <c r="K396" s="17"/>
      <c r="L396" s="17"/>
    </row>
    <row r="397" spans="1:12">
      <c r="A397" s="49"/>
      <c r="B397" s="17"/>
      <c r="D397" s="17"/>
      <c r="E397" s="17"/>
      <c r="F397" s="17"/>
      <c r="G397" s="17"/>
      <c r="H397" s="241"/>
      <c r="I397" s="17"/>
      <c r="J397" s="53"/>
      <c r="K397" s="17"/>
      <c r="L397" s="17"/>
    </row>
    <row r="398" spans="1:12">
      <c r="A398" s="49"/>
      <c r="B398" s="17"/>
      <c r="D398" s="17"/>
      <c r="E398" s="17"/>
      <c r="F398" s="17"/>
      <c r="G398" s="17"/>
      <c r="H398" s="241"/>
      <c r="I398" s="17"/>
      <c r="J398" s="53"/>
      <c r="K398" s="17"/>
      <c r="L398" s="17"/>
    </row>
    <row r="399" spans="1:12">
      <c r="A399" s="49"/>
      <c r="B399" s="17"/>
      <c r="D399" s="17"/>
      <c r="E399" s="17"/>
      <c r="F399" s="17"/>
      <c r="G399" s="17"/>
      <c r="H399" s="241"/>
      <c r="I399" s="17"/>
      <c r="J399" s="53"/>
      <c r="K399" s="17"/>
      <c r="L399" s="17"/>
    </row>
    <row r="400" spans="1:12">
      <c r="A400" s="49"/>
      <c r="B400" s="17"/>
      <c r="D400" s="17"/>
      <c r="E400" s="17"/>
      <c r="F400" s="17"/>
      <c r="G400" s="17"/>
      <c r="H400" s="241"/>
      <c r="I400" s="17"/>
      <c r="J400" s="53"/>
      <c r="K400" s="17"/>
      <c r="L400" s="17"/>
    </row>
    <row r="401" spans="1:12">
      <c r="A401" s="49"/>
      <c r="B401" s="17"/>
      <c r="D401" s="17"/>
      <c r="E401" s="17"/>
      <c r="F401" s="17"/>
      <c r="G401" s="17"/>
      <c r="H401" s="241"/>
      <c r="I401" s="17"/>
      <c r="J401" s="53"/>
      <c r="K401" s="17"/>
      <c r="L401" s="17"/>
    </row>
    <row r="402" spans="1:12">
      <c r="A402" s="49"/>
      <c r="B402" s="17"/>
      <c r="D402" s="17"/>
      <c r="E402" s="17"/>
      <c r="F402" s="17"/>
      <c r="G402" s="17"/>
      <c r="H402" s="241"/>
      <c r="I402" s="17"/>
      <c r="J402" s="53"/>
      <c r="K402" s="17"/>
      <c r="L402" s="17"/>
    </row>
    <row r="403" spans="1:12">
      <c r="A403" s="49"/>
      <c r="B403" s="17"/>
      <c r="D403" s="17"/>
      <c r="E403" s="17"/>
      <c r="F403" s="17"/>
      <c r="G403" s="17"/>
      <c r="H403" s="241"/>
      <c r="I403" s="17"/>
      <c r="J403" s="53"/>
      <c r="K403" s="17"/>
      <c r="L403" s="17"/>
    </row>
    <row r="404" spans="1:12">
      <c r="A404" s="49"/>
      <c r="B404" s="17"/>
      <c r="D404" s="17"/>
      <c r="E404" s="17"/>
      <c r="F404" s="17"/>
      <c r="G404" s="17"/>
      <c r="H404" s="241"/>
      <c r="I404" s="17"/>
      <c r="J404" s="53"/>
      <c r="K404" s="17"/>
      <c r="L404" s="17"/>
    </row>
    <row r="405" spans="1:12">
      <c r="A405" s="49"/>
      <c r="B405" s="17"/>
      <c r="D405" s="17"/>
      <c r="E405" s="17"/>
      <c r="F405" s="17"/>
      <c r="G405" s="17"/>
      <c r="H405" s="241"/>
      <c r="I405" s="17"/>
      <c r="J405" s="53"/>
      <c r="K405" s="17"/>
      <c r="L405" s="17"/>
    </row>
    <row r="406" spans="1:12">
      <c r="A406" s="49"/>
      <c r="B406" s="17"/>
      <c r="D406" s="17"/>
      <c r="E406" s="17"/>
      <c r="F406" s="17"/>
      <c r="G406" s="17"/>
      <c r="H406" s="241"/>
      <c r="I406" s="17"/>
      <c r="J406" s="53"/>
      <c r="K406" s="17"/>
      <c r="L406" s="17"/>
    </row>
    <row r="407" spans="1:12">
      <c r="A407" s="49"/>
      <c r="B407" s="17"/>
      <c r="D407" s="17"/>
      <c r="E407" s="17"/>
      <c r="F407" s="17"/>
      <c r="G407" s="17"/>
      <c r="H407" s="241"/>
      <c r="I407" s="17"/>
      <c r="J407" s="53"/>
      <c r="K407" s="17"/>
      <c r="L407" s="17"/>
    </row>
    <row r="408" spans="1:12">
      <c r="A408" s="49"/>
      <c r="B408" s="17"/>
      <c r="D408" s="17"/>
      <c r="E408" s="17"/>
      <c r="F408" s="17"/>
      <c r="G408" s="17"/>
      <c r="H408" s="241"/>
      <c r="I408" s="17"/>
      <c r="J408" s="53"/>
      <c r="K408" s="17"/>
      <c r="L408" s="17"/>
    </row>
    <row r="409" spans="1:12">
      <c r="A409" s="49"/>
      <c r="B409" s="17"/>
      <c r="D409" s="17"/>
      <c r="E409" s="17"/>
      <c r="F409" s="17"/>
      <c r="G409" s="17"/>
      <c r="H409" s="241"/>
      <c r="I409" s="17"/>
      <c r="J409" s="53"/>
      <c r="K409" s="17"/>
      <c r="L409" s="17"/>
    </row>
    <row r="410" spans="1:12">
      <c r="A410" s="49"/>
      <c r="B410" s="17"/>
      <c r="D410" s="17"/>
      <c r="E410" s="17"/>
      <c r="F410" s="17"/>
      <c r="G410" s="17"/>
      <c r="H410" s="241"/>
      <c r="I410" s="17"/>
      <c r="J410" s="53"/>
      <c r="K410" s="17"/>
      <c r="L410" s="17"/>
    </row>
    <row r="411" spans="1:12">
      <c r="A411" s="49"/>
      <c r="B411" s="17"/>
      <c r="D411" s="17"/>
      <c r="E411" s="17"/>
      <c r="F411" s="17"/>
      <c r="G411" s="17"/>
      <c r="H411" s="241"/>
      <c r="I411" s="17"/>
      <c r="J411" s="53"/>
      <c r="K411" s="17"/>
      <c r="L411" s="17"/>
    </row>
    <row r="412" spans="1:12">
      <c r="A412" s="49"/>
      <c r="B412" s="17"/>
      <c r="D412" s="17"/>
      <c r="E412" s="17"/>
      <c r="F412" s="17"/>
      <c r="G412" s="17"/>
      <c r="H412" s="241"/>
      <c r="I412" s="17"/>
      <c r="J412" s="53"/>
      <c r="K412" s="17"/>
      <c r="L412" s="17"/>
    </row>
    <row r="413" spans="1:12">
      <c r="A413" s="49"/>
      <c r="B413" s="17"/>
      <c r="D413" s="17"/>
      <c r="E413" s="17"/>
      <c r="F413" s="17"/>
      <c r="G413" s="17"/>
      <c r="H413" s="241"/>
      <c r="I413" s="17"/>
      <c r="J413" s="53"/>
      <c r="K413" s="17"/>
      <c r="L413" s="17"/>
    </row>
    <row r="414" spans="1:12">
      <c r="A414" s="49"/>
      <c r="B414" s="17"/>
      <c r="D414" s="17"/>
      <c r="E414" s="17"/>
      <c r="F414" s="17"/>
      <c r="G414" s="17"/>
      <c r="H414" s="241"/>
      <c r="I414" s="17"/>
      <c r="J414" s="53"/>
      <c r="K414" s="17"/>
      <c r="L414" s="17"/>
    </row>
    <row r="415" spans="1:12">
      <c r="A415" s="49"/>
      <c r="B415" s="17"/>
      <c r="D415" s="17"/>
      <c r="E415" s="17"/>
      <c r="F415" s="17"/>
      <c r="G415" s="17"/>
      <c r="H415" s="241"/>
      <c r="I415" s="17"/>
      <c r="J415" s="53"/>
      <c r="K415" s="17"/>
      <c r="L415" s="17"/>
    </row>
    <row r="416" spans="1:12">
      <c r="A416" s="49"/>
      <c r="B416" s="17"/>
      <c r="D416" s="17"/>
      <c r="E416" s="17"/>
      <c r="F416" s="17"/>
      <c r="G416" s="17"/>
      <c r="H416" s="241"/>
      <c r="I416" s="17"/>
      <c r="J416" s="53"/>
      <c r="K416" s="17"/>
      <c r="L416" s="17"/>
    </row>
    <row r="417" spans="1:12">
      <c r="A417" s="49"/>
      <c r="B417" s="17"/>
      <c r="D417" s="17"/>
      <c r="E417" s="17"/>
      <c r="F417" s="17"/>
      <c r="G417" s="17"/>
      <c r="H417" s="241"/>
      <c r="I417" s="17"/>
      <c r="J417" s="53"/>
      <c r="K417" s="17"/>
      <c r="L417" s="17"/>
    </row>
    <row r="418" spans="1:12">
      <c r="A418" s="49"/>
      <c r="B418" s="17"/>
      <c r="D418" s="17"/>
      <c r="E418" s="17"/>
      <c r="F418" s="17"/>
      <c r="G418" s="17"/>
      <c r="H418" s="241"/>
      <c r="I418" s="17"/>
      <c r="J418" s="53"/>
      <c r="K418" s="17"/>
      <c r="L418" s="17"/>
    </row>
    <row r="419" spans="1:12">
      <c r="A419" s="49"/>
      <c r="B419" s="17"/>
      <c r="D419" s="17"/>
      <c r="E419" s="17"/>
      <c r="F419" s="17"/>
      <c r="G419" s="17"/>
      <c r="H419" s="241"/>
      <c r="I419" s="17"/>
      <c r="J419" s="53"/>
      <c r="K419" s="17"/>
      <c r="L419" s="17"/>
    </row>
    <row r="420" spans="1:12">
      <c r="A420" s="49"/>
      <c r="B420" s="17"/>
      <c r="D420" s="17"/>
      <c r="E420" s="17"/>
      <c r="F420" s="17"/>
      <c r="G420" s="17"/>
      <c r="H420" s="241"/>
      <c r="I420" s="17"/>
      <c r="J420" s="53"/>
      <c r="K420" s="17"/>
      <c r="L420" s="17"/>
    </row>
    <row r="421" spans="1:12">
      <c r="A421" s="49"/>
      <c r="B421" s="17"/>
      <c r="D421" s="17"/>
      <c r="E421" s="17"/>
      <c r="F421" s="17"/>
      <c r="G421" s="17"/>
      <c r="H421" s="241"/>
      <c r="I421" s="17"/>
      <c r="J421" s="53"/>
      <c r="K421" s="17"/>
      <c r="L421" s="17"/>
    </row>
    <row r="422" spans="1:12">
      <c r="A422" s="49"/>
      <c r="B422" s="17"/>
      <c r="D422" s="17"/>
      <c r="E422" s="17"/>
      <c r="F422" s="17"/>
      <c r="G422" s="17"/>
      <c r="H422" s="241"/>
      <c r="I422" s="17"/>
      <c r="J422" s="53"/>
      <c r="K422" s="17"/>
      <c r="L422" s="17"/>
    </row>
    <row r="423" spans="1:12">
      <c r="A423" s="49"/>
      <c r="B423" s="17"/>
      <c r="D423" s="17"/>
      <c r="E423" s="17"/>
      <c r="F423" s="17"/>
      <c r="G423" s="17"/>
      <c r="H423" s="241"/>
      <c r="I423" s="17"/>
      <c r="J423" s="53"/>
      <c r="K423" s="17"/>
      <c r="L423" s="17"/>
    </row>
    <row r="424" spans="1:12">
      <c r="A424" s="49"/>
      <c r="B424" s="17"/>
      <c r="D424" s="17"/>
      <c r="E424" s="17"/>
      <c r="F424" s="17"/>
      <c r="G424" s="17"/>
      <c r="H424" s="241"/>
      <c r="I424" s="17"/>
      <c r="J424" s="53"/>
      <c r="K424" s="17"/>
      <c r="L424" s="17"/>
    </row>
    <row r="425" spans="1:12">
      <c r="A425" s="49"/>
      <c r="B425" s="17"/>
      <c r="D425" s="17"/>
      <c r="E425" s="17"/>
      <c r="F425" s="17"/>
      <c r="G425" s="17"/>
      <c r="H425" s="241"/>
      <c r="I425" s="17"/>
      <c r="J425" s="53"/>
      <c r="K425" s="17"/>
      <c r="L425" s="17"/>
    </row>
    <row r="426" spans="1:12">
      <c r="A426" s="49"/>
      <c r="B426" s="17"/>
      <c r="D426" s="17"/>
      <c r="E426" s="17"/>
      <c r="F426" s="17"/>
      <c r="G426" s="17"/>
      <c r="H426" s="241"/>
      <c r="I426" s="17"/>
      <c r="J426" s="53"/>
      <c r="K426" s="17"/>
      <c r="L426" s="17"/>
    </row>
    <row r="427" spans="1:12">
      <c r="A427" s="49"/>
      <c r="B427" s="17"/>
      <c r="D427" s="17"/>
      <c r="E427" s="17"/>
      <c r="F427" s="17"/>
      <c r="G427" s="17"/>
      <c r="H427" s="241"/>
      <c r="I427" s="17"/>
      <c r="J427" s="53"/>
      <c r="K427" s="17"/>
      <c r="L427" s="17"/>
    </row>
    <row r="428" spans="1:12">
      <c r="A428" s="49"/>
      <c r="B428" s="17"/>
      <c r="D428" s="17"/>
      <c r="E428" s="17"/>
      <c r="F428" s="17"/>
      <c r="G428" s="17"/>
      <c r="H428" s="241"/>
      <c r="I428" s="17"/>
      <c r="J428" s="53"/>
      <c r="K428" s="17"/>
      <c r="L428" s="17"/>
    </row>
    <row r="429" spans="1:12">
      <c r="A429" s="49"/>
      <c r="B429" s="17"/>
      <c r="D429" s="17"/>
      <c r="E429" s="17"/>
      <c r="F429" s="17"/>
      <c r="G429" s="17"/>
      <c r="H429" s="241"/>
      <c r="I429" s="17"/>
      <c r="J429" s="53"/>
      <c r="K429" s="17"/>
      <c r="L429" s="17"/>
    </row>
    <row r="430" spans="1:12">
      <c r="A430" s="49"/>
      <c r="B430" s="17"/>
      <c r="D430" s="17"/>
      <c r="E430" s="17"/>
      <c r="F430" s="17"/>
      <c r="G430" s="17"/>
      <c r="H430" s="241"/>
      <c r="I430" s="17"/>
      <c r="J430" s="53"/>
      <c r="K430" s="17"/>
      <c r="L430" s="17"/>
    </row>
    <row r="431" spans="1:12">
      <c r="A431" s="49"/>
      <c r="B431" s="17"/>
      <c r="D431" s="17"/>
      <c r="E431" s="17"/>
      <c r="F431" s="17"/>
      <c r="G431" s="17"/>
      <c r="H431" s="241"/>
      <c r="I431" s="17"/>
      <c r="J431" s="53"/>
      <c r="K431" s="17"/>
      <c r="L431" s="17"/>
    </row>
    <row r="432" spans="1:12">
      <c r="A432" s="49"/>
      <c r="B432" s="17"/>
      <c r="D432" s="17"/>
      <c r="E432" s="17"/>
      <c r="F432" s="17"/>
      <c r="G432" s="17"/>
      <c r="H432" s="241"/>
      <c r="I432" s="17"/>
      <c r="J432" s="53"/>
      <c r="K432" s="17"/>
      <c r="L432" s="17"/>
    </row>
    <row r="433" spans="1:12">
      <c r="A433" s="49"/>
      <c r="B433" s="17"/>
      <c r="D433" s="17"/>
      <c r="E433" s="17"/>
      <c r="F433" s="17"/>
      <c r="G433" s="17"/>
      <c r="H433" s="241"/>
      <c r="I433" s="17"/>
      <c r="J433" s="53"/>
      <c r="K433" s="17"/>
      <c r="L433" s="17"/>
    </row>
    <row r="434" spans="1:12">
      <c r="A434" s="49"/>
      <c r="B434" s="17"/>
      <c r="D434" s="17"/>
      <c r="E434" s="17"/>
      <c r="F434" s="17"/>
      <c r="G434" s="17"/>
      <c r="H434" s="241"/>
      <c r="I434" s="17"/>
      <c r="J434" s="53"/>
      <c r="K434" s="17"/>
      <c r="L434" s="17"/>
    </row>
    <row r="435" spans="1:12">
      <c r="A435" s="49"/>
      <c r="B435" s="17"/>
      <c r="D435" s="17"/>
      <c r="E435" s="17"/>
      <c r="F435" s="17"/>
      <c r="G435" s="17"/>
      <c r="H435" s="241"/>
      <c r="I435" s="17"/>
      <c r="J435" s="53"/>
      <c r="K435" s="17"/>
      <c r="L435" s="17"/>
    </row>
    <row r="436" spans="1:12">
      <c r="A436" s="49"/>
      <c r="B436" s="17"/>
      <c r="D436" s="17"/>
      <c r="E436" s="17"/>
      <c r="F436" s="17"/>
      <c r="G436" s="17"/>
      <c r="H436" s="241"/>
      <c r="I436" s="17"/>
      <c r="J436" s="53"/>
      <c r="K436" s="17"/>
      <c r="L436" s="17"/>
    </row>
    <row r="437" spans="1:12">
      <c r="A437" s="49"/>
      <c r="B437" s="17"/>
      <c r="D437" s="17"/>
      <c r="E437" s="17"/>
      <c r="F437" s="17"/>
      <c r="G437" s="17"/>
      <c r="H437" s="241"/>
      <c r="I437" s="17"/>
      <c r="J437" s="53"/>
      <c r="K437" s="17"/>
      <c r="L437" s="17"/>
    </row>
    <row r="438" spans="1:12">
      <c r="A438" s="49"/>
      <c r="B438" s="17"/>
      <c r="D438" s="17"/>
      <c r="E438" s="17"/>
      <c r="F438" s="17"/>
      <c r="G438" s="17"/>
      <c r="H438" s="241"/>
      <c r="I438" s="17"/>
      <c r="J438" s="53"/>
      <c r="K438" s="17"/>
      <c r="L438" s="17"/>
    </row>
    <row r="439" spans="1:12">
      <c r="A439" s="49"/>
      <c r="B439" s="17"/>
      <c r="D439" s="17"/>
      <c r="E439" s="17"/>
      <c r="F439" s="17"/>
      <c r="G439" s="17"/>
      <c r="H439" s="241"/>
      <c r="I439" s="17"/>
      <c r="J439" s="53"/>
      <c r="K439" s="17"/>
      <c r="L439" s="17"/>
    </row>
    <row r="440" spans="1:12">
      <c r="A440" s="49"/>
      <c r="B440" s="17" t="s">
        <v>137</v>
      </c>
      <c r="D440" s="17"/>
      <c r="E440" s="17"/>
      <c r="F440" s="17"/>
      <c r="G440" s="17"/>
      <c r="H440" s="241"/>
      <c r="I440" s="17"/>
      <c r="J440" s="53"/>
      <c r="K440" s="17"/>
      <c r="L440" s="17"/>
    </row>
    <row r="441" spans="1:12">
      <c r="A441" s="49"/>
      <c r="B441" s="17"/>
      <c r="D441" s="17"/>
      <c r="E441" s="17"/>
      <c r="F441" s="17"/>
      <c r="G441" s="17"/>
      <c r="H441" s="241"/>
      <c r="I441" s="17"/>
      <c r="J441" s="53"/>
      <c r="K441" s="17"/>
      <c r="L441" s="17"/>
    </row>
    <row r="442" spans="1:12">
      <c r="A442" s="49"/>
      <c r="B442" s="17"/>
      <c r="D442" s="17"/>
      <c r="E442" s="17"/>
      <c r="F442" s="17"/>
      <c r="G442" s="17"/>
      <c r="H442" s="241"/>
      <c r="I442" s="17"/>
      <c r="J442" s="53"/>
      <c r="K442" s="17"/>
      <c r="L442" s="17"/>
    </row>
    <row r="443" spans="1:12">
      <c r="A443" s="49"/>
      <c r="B443" s="17"/>
      <c r="D443" s="17"/>
      <c r="E443" s="17"/>
      <c r="F443" s="17"/>
      <c r="G443" s="17"/>
      <c r="H443" s="241"/>
      <c r="I443" s="17"/>
      <c r="J443" s="53"/>
      <c r="K443" s="17"/>
      <c r="L443" s="17"/>
    </row>
    <row r="444" spans="1:12">
      <c r="A444" s="49"/>
      <c r="B444" s="17"/>
      <c r="D444" s="17"/>
      <c r="E444" s="17"/>
      <c r="F444" s="17"/>
      <c r="G444" s="17"/>
      <c r="H444" s="241"/>
      <c r="I444" s="17"/>
      <c r="J444" s="53"/>
      <c r="K444" s="17"/>
      <c r="L444" s="17"/>
    </row>
    <row r="445" spans="1:12">
      <c r="A445" s="49"/>
      <c r="B445" s="17"/>
      <c r="D445" s="17"/>
      <c r="E445" s="17"/>
      <c r="F445" s="17"/>
      <c r="G445" s="17"/>
      <c r="H445" s="241"/>
      <c r="I445" s="17"/>
      <c r="J445" s="53"/>
      <c r="K445" s="17"/>
      <c r="L445" s="17"/>
    </row>
    <row r="446" spans="1:12">
      <c r="A446" s="49"/>
      <c r="B446" s="17"/>
      <c r="D446" s="17"/>
      <c r="E446" s="17"/>
      <c r="F446" s="17"/>
      <c r="G446" s="17"/>
      <c r="H446" s="241"/>
      <c r="I446" s="17"/>
      <c r="J446" s="53"/>
      <c r="K446" s="17"/>
      <c r="L446" s="17"/>
    </row>
    <row r="447" spans="1:12">
      <c r="A447" s="49"/>
      <c r="B447" s="17"/>
      <c r="D447" s="17"/>
      <c r="E447" s="17"/>
      <c r="F447" s="17"/>
      <c r="G447" s="17"/>
      <c r="H447" s="241"/>
      <c r="I447" s="17"/>
      <c r="J447" s="53"/>
      <c r="K447" s="17"/>
      <c r="L447" s="17"/>
    </row>
    <row r="448" spans="1:12">
      <c r="A448" s="49"/>
      <c r="B448" s="17"/>
      <c r="D448" s="17"/>
      <c r="E448" s="17"/>
      <c r="F448" s="17"/>
      <c r="G448" s="17"/>
      <c r="H448" s="241"/>
      <c r="I448" s="17"/>
      <c r="J448" s="53"/>
      <c r="K448" s="17"/>
      <c r="L448" s="17"/>
    </row>
    <row r="449" spans="1:12">
      <c r="A449" s="49"/>
      <c r="B449" s="17"/>
      <c r="D449" s="17"/>
      <c r="E449" s="17"/>
      <c r="F449" s="17"/>
      <c r="G449" s="17"/>
      <c r="H449" s="241"/>
      <c r="I449" s="17"/>
      <c r="J449" s="53"/>
      <c r="K449" s="17"/>
      <c r="L449" s="17"/>
    </row>
    <row r="450" spans="1:12">
      <c r="A450" s="49"/>
      <c r="B450" s="17"/>
      <c r="D450" s="17"/>
      <c r="E450" s="17"/>
      <c r="F450" s="17"/>
      <c r="G450" s="17"/>
      <c r="H450" s="241"/>
      <c r="I450" s="17"/>
      <c r="J450" s="53"/>
      <c r="K450" s="17"/>
      <c r="L450" s="17"/>
    </row>
    <row r="451" spans="1:12">
      <c r="A451" s="49"/>
      <c r="B451" s="17"/>
      <c r="D451" s="17"/>
      <c r="E451" s="17"/>
      <c r="F451" s="17"/>
      <c r="G451" s="17"/>
      <c r="H451" s="241"/>
      <c r="I451" s="17"/>
      <c r="J451" s="53"/>
      <c r="K451" s="17"/>
      <c r="L451" s="17"/>
    </row>
    <row r="452" spans="1:12">
      <c r="A452" s="49"/>
      <c r="B452" s="17"/>
      <c r="D452" s="17"/>
      <c r="E452" s="17"/>
      <c r="F452" s="17"/>
      <c r="G452" s="17"/>
      <c r="H452" s="241"/>
      <c r="I452" s="17"/>
      <c r="J452" s="53"/>
      <c r="K452" s="17"/>
      <c r="L452" s="17"/>
    </row>
    <row r="453" spans="1:12">
      <c r="A453" s="49"/>
      <c r="B453" s="17"/>
      <c r="D453" s="17"/>
      <c r="E453" s="17"/>
      <c r="F453" s="17"/>
      <c r="G453" s="17"/>
      <c r="H453" s="241"/>
      <c r="I453" s="17"/>
      <c r="J453" s="53"/>
      <c r="K453" s="17"/>
      <c r="L453" s="17"/>
    </row>
    <row r="454" spans="1:12">
      <c r="A454" s="49"/>
      <c r="B454" s="17"/>
      <c r="D454" s="17"/>
      <c r="E454" s="17"/>
      <c r="F454" s="17"/>
      <c r="G454" s="17"/>
      <c r="H454" s="241"/>
      <c r="I454" s="17"/>
      <c r="J454" s="53"/>
      <c r="K454" s="17"/>
      <c r="L454" s="17"/>
    </row>
    <row r="455" spans="1:12">
      <c r="A455" s="49"/>
      <c r="B455" s="17"/>
      <c r="D455" s="17"/>
      <c r="E455" s="17"/>
      <c r="F455" s="17"/>
      <c r="G455" s="17"/>
      <c r="H455" s="241"/>
      <c r="I455" s="17"/>
      <c r="J455" s="53"/>
      <c r="K455" s="17"/>
      <c r="L455" s="17"/>
    </row>
    <row r="456" spans="1:12">
      <c r="A456" s="49"/>
      <c r="B456" s="17"/>
      <c r="D456" s="17"/>
      <c r="E456" s="17"/>
      <c r="F456" s="17"/>
      <c r="G456" s="17"/>
      <c r="H456" s="241"/>
      <c r="I456" s="17"/>
      <c r="J456" s="53"/>
      <c r="K456" s="17"/>
      <c r="L456" s="17"/>
    </row>
    <row r="457" spans="1:12">
      <c r="A457" s="49"/>
      <c r="B457" s="17"/>
      <c r="D457" s="17"/>
      <c r="E457" s="17"/>
      <c r="F457" s="17"/>
      <c r="G457" s="17"/>
      <c r="H457" s="241"/>
      <c r="I457" s="17"/>
      <c r="J457" s="53"/>
      <c r="K457" s="17"/>
      <c r="L457" s="17"/>
    </row>
    <row r="458" spans="1:12">
      <c r="A458" s="49"/>
      <c r="B458" s="17"/>
      <c r="D458" s="17"/>
      <c r="E458" s="17"/>
      <c r="F458" s="17"/>
      <c r="G458" s="17"/>
      <c r="H458" s="241"/>
      <c r="I458" s="17"/>
      <c r="J458" s="53"/>
      <c r="K458" s="17"/>
      <c r="L458" s="17"/>
    </row>
    <row r="459" spans="1:12">
      <c r="A459" s="49"/>
      <c r="B459" s="17"/>
      <c r="D459" s="17"/>
      <c r="E459" s="17"/>
      <c r="F459" s="17"/>
      <c r="G459" s="17"/>
      <c r="H459" s="241"/>
      <c r="I459" s="17"/>
      <c r="J459" s="53"/>
      <c r="K459" s="17"/>
      <c r="L459" s="17"/>
    </row>
    <row r="460" spans="1:12">
      <c r="A460" s="49"/>
      <c r="B460" s="17"/>
      <c r="D460" s="17"/>
      <c r="E460" s="17"/>
      <c r="F460" s="17"/>
      <c r="G460" s="17"/>
      <c r="H460" s="241"/>
      <c r="I460" s="17"/>
      <c r="J460" s="53"/>
      <c r="K460" s="17"/>
      <c r="L460" s="17"/>
    </row>
    <row r="461" spans="1:12">
      <c r="A461" s="49"/>
      <c r="B461" s="17"/>
      <c r="D461" s="17"/>
      <c r="E461" s="17"/>
      <c r="F461" s="17"/>
      <c r="G461" s="17"/>
      <c r="H461" s="241"/>
      <c r="I461" s="17"/>
      <c r="J461" s="53"/>
      <c r="K461" s="17"/>
      <c r="L461" s="17"/>
    </row>
    <row r="462" spans="1:12">
      <c r="A462" s="49"/>
      <c r="B462" s="17"/>
      <c r="D462" s="17"/>
      <c r="E462" s="17"/>
      <c r="F462" s="17"/>
      <c r="G462" s="17"/>
      <c r="H462" s="241"/>
      <c r="I462" s="17"/>
      <c r="J462" s="53"/>
      <c r="K462" s="17"/>
      <c r="L462" s="17"/>
    </row>
    <row r="463" spans="1:12">
      <c r="A463" s="49"/>
      <c r="B463" s="17"/>
      <c r="D463" s="17"/>
      <c r="E463" s="17"/>
      <c r="F463" s="17"/>
      <c r="G463" s="17"/>
      <c r="H463" s="241"/>
      <c r="I463" s="17"/>
      <c r="J463" s="53"/>
      <c r="K463" s="17"/>
      <c r="L463" s="17"/>
    </row>
    <row r="464" spans="1:12">
      <c r="A464" s="49"/>
      <c r="B464" s="17"/>
      <c r="D464" s="17"/>
      <c r="E464" s="17"/>
      <c r="F464" s="17"/>
      <c r="G464" s="17"/>
      <c r="H464" s="241"/>
      <c r="I464" s="17"/>
      <c r="J464" s="53"/>
      <c r="K464" s="17"/>
      <c r="L464" s="17"/>
    </row>
    <row r="465" spans="1:12">
      <c r="A465" s="49"/>
      <c r="B465" s="17"/>
      <c r="D465" s="17"/>
      <c r="E465" s="17"/>
      <c r="F465" s="17"/>
      <c r="G465" s="17"/>
      <c r="H465" s="241"/>
      <c r="I465" s="17"/>
      <c r="J465" s="53"/>
      <c r="K465" s="17"/>
      <c r="L465" s="17"/>
    </row>
    <row r="466" spans="1:12">
      <c r="A466" s="49"/>
      <c r="B466" s="17"/>
      <c r="D466" s="17"/>
      <c r="E466" s="17"/>
      <c r="F466" s="17"/>
      <c r="G466" s="17"/>
      <c r="H466" s="241"/>
      <c r="I466" s="17"/>
      <c r="J466" s="53"/>
      <c r="K466" s="17"/>
      <c r="L466" s="17"/>
    </row>
    <row r="467" spans="1:12">
      <c r="A467" s="49"/>
      <c r="B467" s="17"/>
      <c r="D467" s="17"/>
      <c r="E467" s="17"/>
      <c r="F467" s="17"/>
      <c r="G467" s="17"/>
      <c r="H467" s="241"/>
      <c r="I467" s="17"/>
      <c r="J467" s="53"/>
      <c r="K467" s="17"/>
      <c r="L467" s="17"/>
    </row>
    <row r="468" spans="1:12">
      <c r="A468" s="49"/>
      <c r="B468" s="17"/>
      <c r="D468" s="17"/>
      <c r="E468" s="17"/>
      <c r="F468" s="17"/>
      <c r="G468" s="17"/>
      <c r="H468" s="241"/>
      <c r="I468" s="17"/>
      <c r="J468" s="53"/>
      <c r="K468" s="17"/>
      <c r="L468" s="17"/>
    </row>
    <row r="469" spans="1:12">
      <c r="A469" s="49"/>
      <c r="B469" s="17"/>
      <c r="D469" s="17"/>
      <c r="E469" s="17"/>
      <c r="F469" s="17"/>
      <c r="G469" s="17"/>
      <c r="H469" s="241"/>
      <c r="I469" s="17"/>
      <c r="J469" s="53"/>
      <c r="K469" s="17"/>
      <c r="L469" s="17"/>
    </row>
    <row r="470" spans="1:12">
      <c r="A470" s="49"/>
      <c r="B470" s="17"/>
      <c r="D470" s="17"/>
      <c r="E470" s="17"/>
      <c r="F470" s="17"/>
      <c r="G470" s="17"/>
      <c r="H470" s="241"/>
      <c r="I470" s="17"/>
      <c r="J470" s="53"/>
      <c r="K470" s="17"/>
      <c r="L470" s="17"/>
    </row>
    <row r="471" spans="1:12">
      <c r="A471" s="49"/>
      <c r="B471" s="17"/>
      <c r="D471" s="17"/>
      <c r="E471" s="17"/>
      <c r="F471" s="17"/>
      <c r="G471" s="17"/>
      <c r="H471" s="241"/>
      <c r="I471" s="17"/>
      <c r="J471" s="53"/>
      <c r="K471" s="17"/>
      <c r="L471" s="17"/>
    </row>
    <row r="472" spans="1:12">
      <c r="A472" s="49"/>
      <c r="B472" s="17"/>
      <c r="D472" s="17"/>
      <c r="E472" s="17"/>
      <c r="F472" s="17"/>
      <c r="G472" s="17"/>
      <c r="H472" s="241"/>
      <c r="I472" s="17"/>
      <c r="J472" s="53"/>
      <c r="K472" s="17"/>
      <c r="L472" s="17"/>
    </row>
    <row r="473" spans="1:12">
      <c r="A473" s="49"/>
      <c r="B473" s="17"/>
      <c r="D473" s="17"/>
      <c r="E473" s="17"/>
      <c r="F473" s="17"/>
      <c r="G473" s="17"/>
      <c r="H473" s="241"/>
      <c r="I473" s="17"/>
      <c r="J473" s="53"/>
      <c r="K473" s="17"/>
      <c r="L473" s="17"/>
    </row>
    <row r="474" spans="1:12">
      <c r="A474" s="49"/>
      <c r="B474" s="17"/>
      <c r="D474" s="17"/>
      <c r="E474" s="17"/>
      <c r="F474" s="17"/>
      <c r="G474" s="17"/>
      <c r="H474" s="241"/>
      <c r="I474" s="17"/>
      <c r="J474" s="53"/>
      <c r="K474" s="17"/>
      <c r="L474" s="17"/>
    </row>
    <row r="475" spans="1:12">
      <c r="A475" s="49"/>
      <c r="B475" s="17"/>
      <c r="D475" s="17"/>
      <c r="E475" s="17"/>
      <c r="F475" s="17"/>
      <c r="G475" s="17"/>
      <c r="H475" s="241"/>
      <c r="I475" s="17"/>
      <c r="J475" s="53"/>
      <c r="K475" s="17"/>
      <c r="L475" s="17"/>
    </row>
    <row r="476" spans="1:12">
      <c r="A476" s="49"/>
      <c r="B476" s="17"/>
      <c r="D476" s="17"/>
      <c r="E476" s="17"/>
      <c r="F476" s="17"/>
      <c r="G476" s="17"/>
      <c r="H476" s="241"/>
      <c r="I476" s="17"/>
      <c r="J476" s="53"/>
      <c r="K476" s="17"/>
      <c r="L476" s="17"/>
    </row>
    <row r="477" spans="1:12">
      <c r="A477" s="49"/>
      <c r="B477" s="17"/>
      <c r="D477" s="17"/>
      <c r="E477" s="17"/>
      <c r="F477" s="17"/>
      <c r="G477" s="17"/>
      <c r="H477" s="241"/>
      <c r="I477" s="17"/>
      <c r="J477" s="53"/>
      <c r="K477" s="17"/>
      <c r="L477" s="17"/>
    </row>
    <row r="478" spans="1:12">
      <c r="A478" s="49"/>
      <c r="B478" s="17"/>
      <c r="D478" s="17"/>
      <c r="E478" s="17"/>
      <c r="F478" s="17"/>
      <c r="G478" s="17"/>
      <c r="H478" s="241"/>
      <c r="I478" s="17"/>
      <c r="J478" s="53"/>
      <c r="K478" s="17"/>
      <c r="L478" s="17"/>
    </row>
    <row r="479" spans="1:12">
      <c r="A479" s="49"/>
      <c r="B479" s="17"/>
      <c r="D479" s="17"/>
      <c r="E479" s="17"/>
      <c r="F479" s="17"/>
      <c r="G479" s="17"/>
      <c r="H479" s="241"/>
      <c r="I479" s="17"/>
      <c r="J479" s="53"/>
      <c r="K479" s="17"/>
      <c r="L479" s="17"/>
    </row>
    <row r="480" spans="1:12">
      <c r="A480" s="49"/>
      <c r="B480" s="17"/>
      <c r="D480" s="17"/>
      <c r="E480" s="17"/>
      <c r="F480" s="17"/>
      <c r="G480" s="17"/>
      <c r="H480" s="241"/>
      <c r="I480" s="17"/>
      <c r="J480" s="53"/>
      <c r="K480" s="17"/>
      <c r="L480" s="17"/>
    </row>
    <row r="481" spans="1:12">
      <c r="A481" s="49"/>
      <c r="B481" s="17"/>
      <c r="D481" s="17"/>
      <c r="E481" s="17"/>
      <c r="F481" s="17"/>
      <c r="G481" s="17"/>
      <c r="H481" s="241"/>
      <c r="I481" s="17"/>
      <c r="J481" s="53"/>
      <c r="K481" s="17"/>
      <c r="L481" s="17"/>
    </row>
    <row r="482" spans="1:12">
      <c r="A482" s="49"/>
      <c r="B482" s="17"/>
      <c r="D482" s="17"/>
      <c r="E482" s="17"/>
      <c r="F482" s="17"/>
      <c r="G482" s="17"/>
      <c r="H482" s="241"/>
      <c r="I482" s="17"/>
      <c r="J482" s="53"/>
      <c r="K482" s="17"/>
      <c r="L482" s="17"/>
    </row>
    <row r="483" spans="1:12">
      <c r="A483" s="49"/>
      <c r="B483" s="17"/>
      <c r="D483" s="17"/>
      <c r="E483" s="17"/>
      <c r="F483" s="17"/>
      <c r="G483" s="17"/>
      <c r="H483" s="241"/>
      <c r="I483" s="17"/>
      <c r="J483" s="53"/>
      <c r="K483" s="17"/>
      <c r="L483" s="17"/>
    </row>
    <row r="484" spans="1:12">
      <c r="A484" s="49"/>
      <c r="B484" s="17"/>
      <c r="D484" s="17"/>
      <c r="E484" s="17"/>
      <c r="F484" s="17"/>
      <c r="G484" s="17"/>
      <c r="H484" s="241"/>
      <c r="I484" s="17"/>
      <c r="J484" s="53"/>
      <c r="K484" s="17"/>
      <c r="L484" s="17"/>
    </row>
    <row r="485" spans="1:12">
      <c r="A485" s="49"/>
      <c r="B485" s="17"/>
      <c r="D485" s="17"/>
      <c r="E485" s="17"/>
      <c r="F485" s="17"/>
      <c r="G485" s="17"/>
      <c r="H485" s="241"/>
      <c r="I485" s="17"/>
      <c r="J485" s="53"/>
      <c r="K485" s="17"/>
      <c r="L485" s="17"/>
    </row>
    <row r="486" spans="1:12">
      <c r="A486" s="49"/>
      <c r="B486" s="17"/>
      <c r="D486" s="17"/>
      <c r="E486" s="17"/>
      <c r="F486" s="17"/>
      <c r="G486" s="17"/>
      <c r="H486" s="241"/>
      <c r="I486" s="17"/>
      <c r="J486" s="53"/>
      <c r="K486" s="17"/>
      <c r="L486" s="17"/>
    </row>
    <row r="487" spans="1:12">
      <c r="A487" s="49"/>
      <c r="B487" s="17"/>
      <c r="D487" s="17"/>
      <c r="E487" s="17"/>
      <c r="F487" s="17"/>
      <c r="G487" s="17"/>
      <c r="H487" s="241"/>
      <c r="I487" s="17"/>
      <c r="J487" s="53"/>
      <c r="K487" s="17"/>
      <c r="L487" s="17"/>
    </row>
    <row r="488" spans="1:12">
      <c r="A488" s="49"/>
      <c r="B488" s="17"/>
      <c r="D488" s="17"/>
      <c r="E488" s="17"/>
      <c r="F488" s="17"/>
      <c r="G488" s="17"/>
      <c r="H488" s="241"/>
      <c r="I488" s="17"/>
      <c r="J488" s="53"/>
      <c r="K488" s="17"/>
      <c r="L488" s="17"/>
    </row>
    <row r="489" spans="1:12">
      <c r="A489" s="49"/>
      <c r="B489" s="17"/>
      <c r="D489" s="17"/>
      <c r="E489" s="17"/>
      <c r="F489" s="17"/>
      <c r="G489" s="17"/>
      <c r="H489" s="241"/>
      <c r="I489" s="17"/>
      <c r="J489" s="53"/>
      <c r="K489" s="17"/>
      <c r="L489" s="17"/>
    </row>
    <row r="490" spans="1:12">
      <c r="A490" s="49"/>
      <c r="B490" s="17"/>
      <c r="D490" s="17"/>
      <c r="E490" s="17"/>
      <c r="F490" s="17"/>
      <c r="G490" s="17"/>
      <c r="H490" s="241"/>
      <c r="I490" s="17"/>
      <c r="J490" s="53"/>
      <c r="K490" s="17"/>
      <c r="L490" s="17"/>
    </row>
    <row r="491" spans="1:12">
      <c r="A491" s="49"/>
      <c r="B491" s="17"/>
      <c r="D491" s="17"/>
      <c r="E491" s="17"/>
      <c r="F491" s="17"/>
      <c r="G491" s="17"/>
      <c r="H491" s="241"/>
      <c r="I491" s="17"/>
      <c r="J491" s="53"/>
      <c r="K491" s="17"/>
      <c r="L491" s="17"/>
    </row>
    <row r="492" spans="1:12">
      <c r="A492" s="49"/>
      <c r="B492" s="17"/>
      <c r="D492" s="17"/>
      <c r="E492" s="17"/>
      <c r="F492" s="17"/>
      <c r="G492" s="17"/>
      <c r="H492" s="241"/>
      <c r="I492" s="17"/>
      <c r="J492" s="53"/>
      <c r="K492" s="17"/>
      <c r="L492" s="17"/>
    </row>
    <row r="493" spans="1:12">
      <c r="A493" s="49"/>
      <c r="B493" s="17"/>
      <c r="D493" s="17"/>
      <c r="E493" s="17"/>
      <c r="F493" s="17"/>
      <c r="G493" s="17"/>
      <c r="H493" s="241"/>
      <c r="I493" s="17"/>
      <c r="J493" s="53"/>
      <c r="K493" s="17"/>
      <c r="L493" s="17"/>
    </row>
    <row r="494" spans="1:12">
      <c r="A494" s="49"/>
      <c r="B494" s="17"/>
      <c r="D494" s="17"/>
      <c r="E494" s="17"/>
      <c r="F494" s="17"/>
      <c r="G494" s="17"/>
      <c r="H494" s="241"/>
      <c r="I494" s="17"/>
      <c r="J494" s="53"/>
      <c r="K494" s="17"/>
      <c r="L494" s="17"/>
    </row>
    <row r="495" spans="1:12">
      <c r="A495" s="49"/>
      <c r="B495" s="17"/>
      <c r="D495" s="17"/>
      <c r="E495" s="17"/>
      <c r="F495" s="17"/>
      <c r="G495" s="17"/>
      <c r="H495" s="241"/>
      <c r="I495" s="17"/>
      <c r="J495" s="53"/>
      <c r="K495" s="17"/>
      <c r="L495" s="17"/>
    </row>
    <row r="496" spans="1:12">
      <c r="A496" s="49"/>
      <c r="B496" s="17"/>
      <c r="D496" s="17"/>
      <c r="E496" s="17"/>
      <c r="F496" s="17"/>
      <c r="G496" s="17"/>
      <c r="H496" s="241"/>
      <c r="I496" s="17"/>
      <c r="J496" s="53"/>
      <c r="K496" s="17"/>
      <c r="L496" s="17"/>
    </row>
    <row r="497" spans="1:12">
      <c r="A497" s="49"/>
      <c r="B497" s="17"/>
      <c r="D497" s="17"/>
      <c r="E497" s="17"/>
      <c r="F497" s="17"/>
      <c r="G497" s="17"/>
      <c r="H497" s="241"/>
      <c r="I497" s="17"/>
      <c r="J497" s="53"/>
      <c r="K497" s="17"/>
      <c r="L497" s="17"/>
    </row>
    <row r="498" spans="1:12">
      <c r="A498" s="49"/>
      <c r="B498" s="17"/>
      <c r="D498" s="17"/>
      <c r="E498" s="17"/>
      <c r="F498" s="17"/>
      <c r="G498" s="17"/>
      <c r="H498" s="241"/>
      <c r="I498" s="17"/>
      <c r="J498" s="53"/>
      <c r="K498" s="17"/>
      <c r="L498" s="17"/>
    </row>
    <row r="499" spans="1:12">
      <c r="A499" s="49"/>
      <c r="B499" s="17"/>
      <c r="D499" s="17"/>
      <c r="E499" s="17"/>
      <c r="F499" s="17"/>
      <c r="G499" s="17"/>
      <c r="H499" s="241"/>
      <c r="I499" s="17"/>
      <c r="J499" s="53"/>
      <c r="K499" s="17"/>
      <c r="L499" s="17"/>
    </row>
    <row r="500" spans="1:12">
      <c r="A500" s="49"/>
      <c r="B500" s="17"/>
      <c r="D500" s="17"/>
      <c r="E500" s="17"/>
      <c r="F500" s="17"/>
      <c r="G500" s="17"/>
      <c r="H500" s="241"/>
      <c r="I500" s="17"/>
      <c r="J500" s="53"/>
      <c r="K500" s="17"/>
      <c r="L500" s="17"/>
    </row>
    <row r="501" spans="1:12">
      <c r="A501" s="49"/>
      <c r="B501" s="17"/>
      <c r="D501" s="17"/>
      <c r="E501" s="17"/>
      <c r="F501" s="17"/>
      <c r="G501" s="17"/>
      <c r="H501" s="241"/>
      <c r="I501" s="17"/>
      <c r="J501" s="53"/>
      <c r="K501" s="17"/>
      <c r="L501" s="17"/>
    </row>
    <row r="502" spans="1:12">
      <c r="A502" s="49"/>
      <c r="B502" s="17"/>
      <c r="D502" s="17"/>
      <c r="E502" s="17"/>
      <c r="F502" s="17"/>
      <c r="G502" s="17"/>
      <c r="H502" s="241"/>
      <c r="I502" s="17"/>
      <c r="J502" s="53"/>
      <c r="K502" s="17"/>
      <c r="L502" s="17"/>
    </row>
    <row r="503" spans="1:12">
      <c r="A503" s="49"/>
      <c r="B503" s="17"/>
      <c r="D503" s="17"/>
      <c r="E503" s="17"/>
      <c r="F503" s="17"/>
      <c r="G503" s="17"/>
      <c r="H503" s="241"/>
      <c r="I503" s="17"/>
      <c r="J503" s="53"/>
      <c r="K503" s="17"/>
      <c r="L503" s="17"/>
    </row>
    <row r="504" spans="1:12">
      <c r="A504" s="49"/>
      <c r="B504" s="17"/>
      <c r="D504" s="17"/>
      <c r="E504" s="17"/>
      <c r="F504" s="17"/>
      <c r="G504" s="17"/>
      <c r="H504" s="241"/>
      <c r="I504" s="17"/>
      <c r="J504" s="53"/>
      <c r="K504" s="17"/>
      <c r="L504" s="17"/>
    </row>
    <row r="505" spans="1:12">
      <c r="A505" s="49"/>
      <c r="B505" s="17"/>
      <c r="D505" s="17"/>
      <c r="E505" s="17"/>
      <c r="F505" s="17"/>
      <c r="G505" s="17"/>
      <c r="H505" s="241"/>
      <c r="I505" s="17"/>
      <c r="J505" s="53"/>
      <c r="K505" s="17"/>
      <c r="L505" s="17"/>
    </row>
    <row r="506" spans="1:12">
      <c r="A506" s="49"/>
      <c r="B506" s="17"/>
      <c r="D506" s="17"/>
      <c r="E506" s="17"/>
      <c r="F506" s="17"/>
      <c r="G506" s="17"/>
      <c r="H506" s="241"/>
      <c r="I506" s="17"/>
      <c r="J506" s="53"/>
      <c r="K506" s="17"/>
      <c r="L506" s="17"/>
    </row>
    <row r="507" spans="1:12">
      <c r="A507" s="49"/>
      <c r="B507" s="17"/>
      <c r="D507" s="17"/>
      <c r="E507" s="17"/>
      <c r="F507" s="17"/>
      <c r="G507" s="17"/>
      <c r="H507" s="241"/>
      <c r="I507" s="17"/>
      <c r="J507" s="53"/>
      <c r="K507" s="17"/>
      <c r="L507" s="17"/>
    </row>
    <row r="508" spans="1:12">
      <c r="A508" s="49"/>
      <c r="B508" s="17"/>
      <c r="D508" s="17"/>
      <c r="E508" s="17"/>
      <c r="F508" s="17"/>
      <c r="G508" s="17"/>
      <c r="H508" s="241"/>
      <c r="I508" s="17"/>
      <c r="J508" s="53"/>
      <c r="K508" s="17"/>
      <c r="L508" s="17"/>
    </row>
    <row r="509" spans="1:12">
      <c r="A509" s="49"/>
      <c r="B509" s="17"/>
      <c r="D509" s="17"/>
      <c r="E509" s="17"/>
      <c r="F509" s="17"/>
      <c r="G509" s="17"/>
      <c r="H509" s="241"/>
      <c r="I509" s="17"/>
      <c r="J509" s="53"/>
      <c r="K509" s="17"/>
      <c r="L509" s="17"/>
    </row>
    <row r="510" spans="1:12">
      <c r="A510" s="49"/>
      <c r="B510" s="17"/>
      <c r="D510" s="17"/>
      <c r="E510" s="17"/>
      <c r="F510" s="17"/>
      <c r="G510" s="17"/>
      <c r="H510" s="241"/>
      <c r="I510" s="17"/>
      <c r="J510" s="53"/>
      <c r="K510" s="17"/>
      <c r="L510" s="17"/>
    </row>
    <row r="511" spans="1:12">
      <c r="A511" s="49"/>
      <c r="B511" s="17"/>
      <c r="D511" s="17"/>
      <c r="E511" s="17"/>
      <c r="F511" s="17"/>
      <c r="G511" s="17"/>
      <c r="H511" s="241"/>
      <c r="I511" s="17"/>
      <c r="J511" s="53"/>
      <c r="K511" s="17"/>
      <c r="L511" s="17"/>
    </row>
    <row r="512" spans="1:12">
      <c r="A512" s="49"/>
      <c r="B512" s="17"/>
      <c r="D512" s="17"/>
      <c r="E512" s="17"/>
      <c r="F512" s="17"/>
      <c r="G512" s="17"/>
      <c r="H512" s="241"/>
      <c r="I512" s="17"/>
      <c r="J512" s="53"/>
      <c r="K512" s="17"/>
      <c r="L512" s="17"/>
    </row>
    <row r="513" spans="1:12">
      <c r="A513" s="49"/>
      <c r="B513" s="17"/>
      <c r="D513" s="17"/>
      <c r="E513" s="17"/>
      <c r="F513" s="17"/>
      <c r="G513" s="17"/>
      <c r="H513" s="241"/>
      <c r="I513" s="17"/>
      <c r="J513" s="53"/>
      <c r="K513" s="17"/>
      <c r="L513" s="17"/>
    </row>
    <row r="514" spans="1:12">
      <c r="A514" s="49"/>
      <c r="B514" s="17"/>
      <c r="D514" s="17"/>
      <c r="E514" s="17"/>
      <c r="F514" s="17"/>
      <c r="G514" s="17"/>
      <c r="H514" s="241"/>
      <c r="I514" s="17"/>
      <c r="J514" s="53"/>
      <c r="K514" s="17"/>
      <c r="L514" s="17"/>
    </row>
    <row r="515" spans="1:12">
      <c r="A515" s="49"/>
      <c r="B515" s="17"/>
      <c r="D515" s="17"/>
      <c r="E515" s="17"/>
      <c r="F515" s="17"/>
      <c r="G515" s="17"/>
      <c r="H515" s="241"/>
      <c r="I515" s="17"/>
      <c r="J515" s="53"/>
      <c r="K515" s="17"/>
      <c r="L515" s="17"/>
    </row>
    <row r="516" spans="1:12">
      <c r="A516" s="49"/>
      <c r="B516" s="17"/>
      <c r="D516" s="17"/>
      <c r="E516" s="17"/>
      <c r="F516" s="17"/>
      <c r="G516" s="17"/>
      <c r="H516" s="241"/>
      <c r="I516" s="17"/>
      <c r="J516" s="53"/>
      <c r="K516" s="17"/>
      <c r="L516" s="17"/>
    </row>
    <row r="517" spans="1:12">
      <c r="A517" s="49"/>
      <c r="B517" s="17"/>
      <c r="D517" s="17"/>
      <c r="E517" s="17"/>
      <c r="F517" s="17"/>
      <c r="G517" s="17"/>
      <c r="H517" s="241"/>
      <c r="I517" s="17"/>
      <c r="J517" s="53"/>
      <c r="K517" s="17"/>
      <c r="L517" s="17"/>
    </row>
    <row r="518" spans="1:12">
      <c r="A518" s="49"/>
      <c r="B518" s="17"/>
      <c r="D518" s="17"/>
      <c r="E518" s="17"/>
      <c r="F518" s="17"/>
      <c r="G518" s="17"/>
      <c r="H518" s="241"/>
      <c r="I518" s="17"/>
      <c r="J518" s="53"/>
      <c r="K518" s="17"/>
      <c r="L518" s="17"/>
    </row>
    <row r="519" spans="1:12">
      <c r="A519" s="49"/>
      <c r="B519" s="17"/>
      <c r="D519" s="17"/>
      <c r="E519" s="17"/>
      <c r="F519" s="17"/>
      <c r="G519" s="17"/>
      <c r="H519" s="241"/>
      <c r="I519" s="17"/>
      <c r="J519" s="53"/>
      <c r="K519" s="17"/>
      <c r="L519" s="17"/>
    </row>
    <row r="520" spans="1:12">
      <c r="A520" s="49"/>
      <c r="B520" s="17"/>
      <c r="D520" s="17"/>
      <c r="E520" s="17"/>
      <c r="F520" s="17"/>
      <c r="G520" s="17"/>
      <c r="H520" s="241"/>
      <c r="I520" s="17"/>
      <c r="J520" s="53"/>
      <c r="K520" s="17"/>
      <c r="L520" s="17"/>
    </row>
    <row r="521" spans="1:12">
      <c r="A521" s="49"/>
      <c r="B521" s="17"/>
      <c r="D521" s="17"/>
      <c r="E521" s="17"/>
      <c r="F521" s="17"/>
      <c r="G521" s="17"/>
      <c r="H521" s="241"/>
      <c r="I521" s="17"/>
      <c r="J521" s="53"/>
      <c r="K521" s="17"/>
      <c r="L521" s="17"/>
    </row>
    <row r="522" spans="1:12">
      <c r="A522" s="49"/>
      <c r="B522" s="17"/>
      <c r="D522" s="17"/>
      <c r="E522" s="17"/>
      <c r="F522" s="17"/>
      <c r="G522" s="17"/>
      <c r="H522" s="241"/>
      <c r="I522" s="17"/>
      <c r="J522" s="53"/>
      <c r="K522" s="17"/>
      <c r="L522" s="17"/>
    </row>
    <row r="523" spans="1:12">
      <c r="A523" s="49"/>
      <c r="B523" s="17"/>
      <c r="D523" s="17"/>
      <c r="E523" s="17">
        <f>116+64+6</f>
        <v>186</v>
      </c>
      <c r="F523" s="17"/>
      <c r="G523" s="17"/>
      <c r="H523" s="241"/>
      <c r="I523" s="17"/>
      <c r="J523" s="53"/>
      <c r="K523" s="17"/>
      <c r="L523" s="17"/>
    </row>
    <row r="524" spans="1:12">
      <c r="A524" s="49"/>
      <c r="B524" s="17"/>
      <c r="D524" s="17"/>
      <c r="E524" s="17"/>
      <c r="F524" s="17"/>
      <c r="G524" s="17"/>
      <c r="H524" s="241"/>
      <c r="I524" s="17"/>
      <c r="J524" s="53"/>
      <c r="K524" s="17"/>
      <c r="L524" s="17"/>
    </row>
    <row r="525" spans="1:12">
      <c r="A525" s="49"/>
      <c r="B525" s="17"/>
      <c r="D525" s="17"/>
      <c r="E525" s="17"/>
      <c r="F525" s="17"/>
      <c r="G525" s="17"/>
      <c r="H525" s="241"/>
      <c r="I525" s="17"/>
      <c r="J525" s="53"/>
      <c r="K525" s="17"/>
      <c r="L525" s="17"/>
    </row>
    <row r="526" spans="1:12">
      <c r="A526" s="49"/>
      <c r="B526" s="17"/>
      <c r="D526" s="17"/>
      <c r="E526" s="17"/>
      <c r="F526" s="17"/>
      <c r="G526" s="17"/>
      <c r="H526" s="241"/>
      <c r="I526" s="17"/>
      <c r="J526" s="53"/>
      <c r="K526" s="17"/>
      <c r="L526" s="17"/>
    </row>
    <row r="527" spans="1:12">
      <c r="A527" s="49"/>
      <c r="B527" s="17"/>
      <c r="D527" s="17"/>
      <c r="E527" s="17"/>
      <c r="F527" s="17"/>
      <c r="G527" s="17"/>
      <c r="H527" s="241"/>
      <c r="I527" s="17"/>
      <c r="J527" s="53"/>
      <c r="K527" s="17"/>
      <c r="L527" s="17"/>
    </row>
    <row r="528" spans="1:12">
      <c r="A528" s="49"/>
      <c r="B528" s="17"/>
      <c r="D528" s="17"/>
      <c r="E528" s="17"/>
      <c r="F528" s="17"/>
      <c r="G528" s="17"/>
      <c r="H528" s="241"/>
      <c r="I528" s="17"/>
      <c r="J528" s="53"/>
      <c r="K528" s="17"/>
      <c r="L528" s="17"/>
    </row>
    <row r="529" spans="1:14">
      <c r="A529" s="49"/>
      <c r="B529" s="17"/>
      <c r="D529" s="17"/>
      <c r="E529" s="17"/>
      <c r="F529" s="17"/>
      <c r="G529" s="17"/>
      <c r="H529" s="241"/>
      <c r="I529" s="17"/>
      <c r="J529" s="53"/>
      <c r="K529" s="17"/>
      <c r="L529" s="17"/>
    </row>
    <row r="530" spans="1:14">
      <c r="A530" s="49"/>
      <c r="B530" s="17"/>
      <c r="D530" s="17"/>
      <c r="E530" s="17"/>
      <c r="F530" s="17"/>
      <c r="G530" s="17"/>
      <c r="H530" s="241"/>
      <c r="I530" s="17"/>
      <c r="J530" s="53"/>
      <c r="K530" s="17"/>
      <c r="L530" s="17"/>
    </row>
    <row r="531" spans="1:14">
      <c r="A531" s="49"/>
      <c r="B531" s="17"/>
      <c r="D531" s="17"/>
      <c r="E531" s="17"/>
      <c r="F531" s="17"/>
      <c r="G531" s="17"/>
      <c r="H531" s="241"/>
      <c r="I531" s="17"/>
      <c r="J531" s="53"/>
      <c r="K531" s="17"/>
      <c r="L531" s="17"/>
    </row>
    <row r="532" spans="1:14">
      <c r="A532" s="49"/>
      <c r="B532" s="17"/>
      <c r="D532" s="17"/>
      <c r="E532" s="17"/>
      <c r="F532" s="17"/>
      <c r="G532" s="17"/>
      <c r="H532" s="241"/>
      <c r="I532" s="17"/>
      <c r="J532" s="53"/>
      <c r="K532" s="17"/>
      <c r="L532" s="17"/>
    </row>
    <row r="533" spans="1:14" ht="42">
      <c r="A533" s="49"/>
      <c r="B533" s="56" t="s">
        <v>94</v>
      </c>
      <c r="D533" s="17"/>
      <c r="E533" s="17">
        <v>150</v>
      </c>
      <c r="F533" s="17"/>
      <c r="G533" s="17"/>
      <c r="H533" s="241"/>
      <c r="I533" s="17"/>
      <c r="J533" s="53"/>
      <c r="K533" s="17"/>
      <c r="L533" s="17"/>
    </row>
    <row r="534" spans="1:14" ht="30">
      <c r="A534" s="49"/>
      <c r="B534" s="17" t="s">
        <v>95</v>
      </c>
      <c r="D534" s="17"/>
      <c r="E534" s="17">
        <v>240</v>
      </c>
      <c r="F534" s="17"/>
      <c r="G534" s="17"/>
      <c r="H534" s="241"/>
      <c r="I534" s="17"/>
      <c r="J534" s="53"/>
      <c r="K534" s="17"/>
      <c r="L534" s="17"/>
    </row>
    <row r="535" spans="1:14">
      <c r="A535" s="49"/>
      <c r="B535" s="17"/>
      <c r="D535" s="17"/>
      <c r="E535" s="17"/>
      <c r="F535" s="17"/>
      <c r="G535" s="17"/>
      <c r="H535" s="241"/>
      <c r="I535" s="17"/>
      <c r="J535" s="53"/>
      <c r="K535" s="17"/>
      <c r="L535" s="17"/>
    </row>
    <row r="536" spans="1:14" s="3" customFormat="1" ht="43.2">
      <c r="A536" s="49"/>
      <c r="B536" s="57" t="s">
        <v>96</v>
      </c>
      <c r="C536" s="57"/>
      <c r="D536" s="57"/>
      <c r="E536" s="57">
        <v>19.559999999999999</v>
      </c>
      <c r="F536" s="57"/>
      <c r="G536" s="57"/>
      <c r="H536" s="243"/>
      <c r="I536" s="57"/>
      <c r="J536" s="58"/>
      <c r="K536" s="57"/>
      <c r="L536" s="57"/>
      <c r="M536" s="67"/>
      <c r="N536" s="67"/>
    </row>
    <row r="537" spans="1:14">
      <c r="A537" s="49"/>
      <c r="B537" s="17"/>
      <c r="D537" s="17"/>
      <c r="E537" s="17"/>
      <c r="F537" s="17"/>
      <c r="G537" s="17"/>
      <c r="H537" s="241"/>
      <c r="I537" s="17"/>
      <c r="J537" s="53"/>
      <c r="K537" s="17"/>
      <c r="L537" s="17"/>
    </row>
    <row r="538" spans="1:14">
      <c r="A538" s="49"/>
      <c r="B538" s="17"/>
      <c r="D538" s="17"/>
      <c r="E538" s="17"/>
      <c r="F538" s="17"/>
      <c r="G538" s="17"/>
      <c r="H538" s="241"/>
      <c r="I538" s="17"/>
      <c r="J538" s="53"/>
      <c r="K538" s="17"/>
      <c r="L538" s="17"/>
    </row>
    <row r="539" spans="1:14">
      <c r="A539" s="49"/>
      <c r="B539" s="17"/>
      <c r="D539" s="17"/>
      <c r="E539" s="17"/>
      <c r="F539" s="17"/>
      <c r="G539" s="17"/>
      <c r="H539" s="241"/>
      <c r="I539" s="17"/>
      <c r="J539" s="53"/>
      <c r="K539" s="17"/>
      <c r="L539" s="17"/>
    </row>
    <row r="540" spans="1:14">
      <c r="A540" s="49"/>
      <c r="B540" s="17" t="s">
        <v>85</v>
      </c>
      <c r="D540" s="17"/>
      <c r="E540" s="17"/>
      <c r="F540" s="17"/>
      <c r="G540" s="17"/>
      <c r="H540" s="241"/>
      <c r="I540" s="17"/>
      <c r="J540" s="53"/>
      <c r="K540" s="17"/>
      <c r="L540" s="17"/>
    </row>
    <row r="541" spans="1:14">
      <c r="A541" s="49"/>
      <c r="B541" s="17"/>
      <c r="D541" s="17"/>
      <c r="E541" s="17"/>
      <c r="F541" s="17"/>
      <c r="G541" s="17"/>
      <c r="H541" s="241"/>
      <c r="I541" s="17"/>
      <c r="J541" s="53"/>
      <c r="K541" s="17"/>
      <c r="L541" s="17"/>
    </row>
    <row r="542" spans="1:14" ht="30">
      <c r="A542" s="49"/>
      <c r="B542" s="17" t="s">
        <v>97</v>
      </c>
      <c r="D542" s="17"/>
      <c r="E542" s="17">
        <v>210</v>
      </c>
      <c r="F542" s="17"/>
      <c r="G542" s="17"/>
      <c r="H542" s="241"/>
      <c r="I542" s="17"/>
      <c r="J542" s="53"/>
      <c r="K542" s="17"/>
      <c r="L542" s="17"/>
    </row>
    <row r="543" spans="1:14">
      <c r="A543" s="49"/>
      <c r="B543" s="17"/>
      <c r="D543" s="17"/>
      <c r="E543" s="17"/>
      <c r="F543" s="17"/>
      <c r="G543" s="17"/>
      <c r="H543" s="241"/>
      <c r="I543" s="17"/>
      <c r="J543" s="53"/>
      <c r="K543" s="17"/>
      <c r="L543" s="17"/>
    </row>
    <row r="544" spans="1:14">
      <c r="A544" s="49"/>
      <c r="B544" s="17"/>
      <c r="D544" s="17"/>
      <c r="E544" s="17"/>
      <c r="F544" s="17"/>
      <c r="G544" s="17"/>
      <c r="H544" s="241"/>
      <c r="I544" s="17"/>
      <c r="J544" s="53"/>
      <c r="K544" s="17"/>
      <c r="L544" s="17"/>
    </row>
    <row r="545" spans="1:12">
      <c r="A545" s="49"/>
      <c r="B545" s="17"/>
      <c r="D545" s="17"/>
      <c r="E545" s="17"/>
      <c r="F545" s="17"/>
      <c r="G545" s="17"/>
      <c r="H545" s="241"/>
      <c r="I545" s="17"/>
      <c r="J545" s="53"/>
      <c r="K545" s="17"/>
      <c r="L545" s="17"/>
    </row>
    <row r="546" spans="1:12">
      <c r="A546" s="49"/>
      <c r="B546" s="17"/>
      <c r="D546" s="17"/>
      <c r="E546" s="17"/>
      <c r="F546" s="17"/>
      <c r="G546" s="17"/>
      <c r="H546" s="241"/>
      <c r="I546" s="17"/>
      <c r="J546" s="53"/>
      <c r="K546" s="17"/>
      <c r="L546" s="17"/>
    </row>
    <row r="547" spans="1:12">
      <c r="A547" s="49"/>
      <c r="B547" s="17"/>
      <c r="D547" s="17"/>
      <c r="E547" s="17"/>
      <c r="F547" s="17"/>
      <c r="G547" s="17"/>
      <c r="H547" s="241"/>
      <c r="I547" s="17"/>
      <c r="J547" s="53"/>
      <c r="K547" s="17"/>
      <c r="L547" s="17"/>
    </row>
    <row r="548" spans="1:12">
      <c r="A548" s="49"/>
      <c r="B548" s="17"/>
      <c r="D548" s="17"/>
      <c r="E548" s="17"/>
      <c r="F548" s="17"/>
      <c r="G548" s="17"/>
      <c r="H548" s="241"/>
      <c r="I548" s="17"/>
      <c r="J548" s="53"/>
      <c r="K548" s="17"/>
      <c r="L548" s="17"/>
    </row>
    <row r="549" spans="1:12">
      <c r="A549" s="49"/>
      <c r="B549" s="17"/>
      <c r="D549" s="17"/>
      <c r="E549" s="17"/>
      <c r="F549" s="17"/>
      <c r="G549" s="17"/>
      <c r="H549" s="241"/>
      <c r="I549" s="17"/>
      <c r="J549" s="53"/>
      <c r="K549" s="17"/>
      <c r="L549" s="17"/>
    </row>
    <row r="550" spans="1:12">
      <c r="A550" s="49"/>
      <c r="B550" s="17"/>
      <c r="D550" s="17"/>
      <c r="E550" s="17"/>
      <c r="F550" s="17"/>
      <c r="G550" s="17"/>
      <c r="H550" s="241"/>
      <c r="I550" s="17"/>
      <c r="J550" s="53"/>
      <c r="K550" s="17"/>
      <c r="L550" s="17"/>
    </row>
    <row r="551" spans="1:12">
      <c r="A551" s="49"/>
      <c r="B551" s="17"/>
      <c r="D551" s="17"/>
      <c r="E551" s="17"/>
      <c r="F551" s="17"/>
      <c r="G551" s="17"/>
      <c r="H551" s="241"/>
      <c r="I551" s="17"/>
      <c r="J551" s="53"/>
      <c r="K551" s="17"/>
      <c r="L551" s="17"/>
    </row>
    <row r="552" spans="1:12">
      <c r="A552" s="49"/>
      <c r="B552" s="17"/>
      <c r="D552" s="17"/>
      <c r="E552" s="17"/>
      <c r="F552" s="17"/>
      <c r="G552" s="17"/>
      <c r="H552" s="241"/>
      <c r="I552" s="17"/>
      <c r="J552" s="53"/>
      <c r="K552" s="17"/>
      <c r="L552" s="17"/>
    </row>
    <row r="553" spans="1:12">
      <c r="A553" s="49"/>
      <c r="B553" s="17"/>
      <c r="D553" s="17"/>
      <c r="E553" s="17"/>
      <c r="F553" s="17"/>
      <c r="G553" s="17"/>
      <c r="H553" s="241"/>
      <c r="I553" s="17"/>
      <c r="J553" s="53"/>
      <c r="K553" s="17"/>
      <c r="L553" s="17"/>
    </row>
    <row r="554" spans="1:12">
      <c r="A554" s="49"/>
      <c r="B554" s="17"/>
      <c r="D554" s="17"/>
      <c r="E554" s="17"/>
      <c r="F554" s="17"/>
      <c r="G554" s="17"/>
      <c r="H554" s="241"/>
      <c r="I554" s="17"/>
      <c r="J554" s="53"/>
      <c r="K554" s="17"/>
      <c r="L554" s="17"/>
    </row>
    <row r="555" spans="1:12">
      <c r="A555" s="49"/>
      <c r="B555" s="17"/>
      <c r="D555" s="17"/>
      <c r="E555" s="17"/>
      <c r="F555" s="17"/>
      <c r="G555" s="17"/>
      <c r="H555" s="241"/>
      <c r="I555" s="17"/>
      <c r="J555" s="53"/>
      <c r="K555" s="17"/>
      <c r="L555" s="17"/>
    </row>
    <row r="556" spans="1:12">
      <c r="A556" s="49"/>
      <c r="B556" s="17"/>
      <c r="D556" s="17"/>
      <c r="E556" s="17"/>
      <c r="F556" s="17"/>
      <c r="G556" s="17"/>
      <c r="H556" s="241"/>
      <c r="I556" s="17"/>
      <c r="J556" s="53"/>
      <c r="K556" s="17"/>
      <c r="L556" s="17"/>
    </row>
    <row r="557" spans="1:12">
      <c r="A557" s="49"/>
      <c r="B557" s="17"/>
      <c r="D557" s="17"/>
      <c r="E557" s="17"/>
      <c r="F557" s="17"/>
      <c r="G557" s="17"/>
      <c r="H557" s="241"/>
      <c r="I557" s="17"/>
      <c r="J557" s="53"/>
      <c r="K557" s="17"/>
      <c r="L557" s="17"/>
    </row>
    <row r="558" spans="1:12">
      <c r="A558" s="49"/>
      <c r="B558" s="17"/>
      <c r="D558" s="17"/>
      <c r="E558" s="17"/>
      <c r="F558" s="17"/>
      <c r="G558" s="17"/>
      <c r="H558" s="241"/>
      <c r="I558" s="17"/>
      <c r="J558" s="53"/>
      <c r="K558" s="17"/>
      <c r="L558" s="17"/>
    </row>
    <row r="559" spans="1:12">
      <c r="A559" s="49"/>
      <c r="B559" s="17"/>
      <c r="D559" s="17"/>
      <c r="E559" s="17"/>
      <c r="F559" s="17"/>
      <c r="G559" s="17"/>
      <c r="H559" s="241"/>
      <c r="I559" s="17"/>
      <c r="J559" s="53"/>
      <c r="K559" s="17"/>
      <c r="L559" s="17"/>
    </row>
    <row r="560" spans="1:12">
      <c r="A560" s="49"/>
      <c r="B560" s="17"/>
      <c r="D560" s="17"/>
      <c r="E560" s="17"/>
      <c r="F560" s="17"/>
      <c r="G560" s="17"/>
      <c r="H560" s="241"/>
      <c r="I560" s="17"/>
      <c r="J560" s="53"/>
      <c r="K560" s="17"/>
      <c r="L560" s="17"/>
    </row>
    <row r="561" spans="1:12">
      <c r="A561" s="49"/>
      <c r="B561" s="17"/>
      <c r="D561" s="17"/>
      <c r="E561" s="17"/>
      <c r="F561" s="17"/>
      <c r="G561" s="17"/>
      <c r="H561" s="241"/>
      <c r="I561" s="17"/>
      <c r="J561" s="53"/>
      <c r="K561" s="17"/>
      <c r="L561" s="17"/>
    </row>
    <row r="562" spans="1:12">
      <c r="A562" s="49"/>
      <c r="B562" s="17"/>
      <c r="D562" s="17"/>
      <c r="E562" s="17"/>
      <c r="F562" s="17"/>
      <c r="G562" s="17"/>
      <c r="H562" s="241"/>
      <c r="I562" s="17"/>
      <c r="J562" s="53"/>
      <c r="K562" s="17"/>
      <c r="L562" s="17"/>
    </row>
    <row r="563" spans="1:12">
      <c r="A563" s="49"/>
      <c r="B563" s="17"/>
      <c r="D563" s="17"/>
      <c r="E563" s="17"/>
      <c r="F563" s="17"/>
      <c r="G563" s="17"/>
      <c r="H563" s="241"/>
      <c r="I563" s="17"/>
      <c r="J563" s="53"/>
      <c r="K563" s="17"/>
      <c r="L563" s="17"/>
    </row>
    <row r="564" spans="1:12">
      <c r="A564" s="49"/>
      <c r="B564" s="17"/>
      <c r="D564" s="17"/>
      <c r="E564" s="17"/>
      <c r="F564" s="17"/>
      <c r="G564" s="17"/>
      <c r="H564" s="241"/>
      <c r="I564" s="17"/>
      <c r="J564" s="53"/>
      <c r="K564" s="17"/>
      <c r="L564" s="17"/>
    </row>
    <row r="565" spans="1:12">
      <c r="A565" s="49"/>
      <c r="B565" s="17"/>
      <c r="D565" s="17"/>
      <c r="E565" s="17"/>
      <c r="F565" s="17"/>
      <c r="G565" s="17"/>
      <c r="H565" s="241"/>
      <c r="I565" s="17"/>
      <c r="J565" s="53"/>
      <c r="K565" s="17"/>
      <c r="L565" s="17"/>
    </row>
    <row r="566" spans="1:12">
      <c r="A566" s="49"/>
      <c r="B566" s="17"/>
      <c r="D566" s="17"/>
      <c r="E566" s="17"/>
      <c r="F566" s="17"/>
      <c r="G566" s="17"/>
      <c r="H566" s="241"/>
      <c r="I566" s="17"/>
      <c r="J566" s="53"/>
      <c r="K566" s="17"/>
      <c r="L566" s="17"/>
    </row>
    <row r="567" spans="1:12">
      <c r="A567" s="49"/>
      <c r="B567" s="17"/>
      <c r="D567" s="17"/>
      <c r="E567" s="17"/>
      <c r="F567" s="17"/>
      <c r="G567" s="17"/>
      <c r="H567" s="241"/>
      <c r="I567" s="17"/>
      <c r="J567" s="53"/>
      <c r="K567" s="17"/>
      <c r="L567" s="17"/>
    </row>
    <row r="568" spans="1:12">
      <c r="A568" s="49"/>
      <c r="B568" s="17"/>
      <c r="D568" s="17"/>
      <c r="E568" s="17"/>
      <c r="F568" s="17"/>
      <c r="G568" s="17"/>
      <c r="H568" s="241"/>
      <c r="I568" s="17"/>
      <c r="J568" s="53"/>
      <c r="K568" s="17"/>
      <c r="L568" s="17"/>
    </row>
    <row r="569" spans="1:12">
      <c r="A569" s="49"/>
      <c r="B569" s="17"/>
      <c r="D569" s="17"/>
      <c r="E569" s="17"/>
      <c r="F569" s="17"/>
      <c r="G569" s="17"/>
      <c r="H569" s="241"/>
      <c r="I569" s="17"/>
      <c r="J569" s="53"/>
      <c r="K569" s="17"/>
      <c r="L569" s="17"/>
    </row>
    <row r="570" spans="1:12">
      <c r="A570" s="49"/>
      <c r="B570" s="17"/>
      <c r="D570" s="17"/>
      <c r="E570" s="17"/>
      <c r="F570" s="17"/>
      <c r="G570" s="17"/>
      <c r="H570" s="241"/>
      <c r="I570" s="17"/>
      <c r="J570" s="53"/>
      <c r="K570" s="17"/>
      <c r="L570" s="17"/>
    </row>
    <row r="571" spans="1:12">
      <c r="A571" s="49"/>
      <c r="B571" s="17"/>
      <c r="D571" s="17"/>
      <c r="E571" s="17"/>
      <c r="F571" s="17"/>
      <c r="G571" s="17"/>
      <c r="H571" s="241"/>
      <c r="I571" s="17"/>
      <c r="J571" s="53"/>
      <c r="K571" s="17"/>
      <c r="L571" s="17"/>
    </row>
    <row r="572" spans="1:12">
      <c r="A572" s="49"/>
      <c r="B572" s="17"/>
      <c r="D572" s="17"/>
      <c r="E572" s="17"/>
      <c r="F572" s="17"/>
      <c r="G572" s="17"/>
      <c r="H572" s="241"/>
      <c r="I572" s="17"/>
      <c r="J572" s="53"/>
      <c r="K572" s="17"/>
      <c r="L572" s="17"/>
    </row>
    <row r="573" spans="1:12">
      <c r="A573" s="49"/>
      <c r="B573" s="17"/>
      <c r="D573" s="17"/>
      <c r="E573" s="17"/>
      <c r="F573" s="17"/>
      <c r="G573" s="17"/>
      <c r="H573" s="241"/>
      <c r="I573" s="17"/>
      <c r="J573" s="53"/>
      <c r="K573" s="17"/>
      <c r="L573" s="17"/>
    </row>
    <row r="574" spans="1:12">
      <c r="A574" s="49"/>
      <c r="B574" s="17"/>
      <c r="D574" s="17"/>
      <c r="E574" s="17"/>
      <c r="F574" s="17"/>
      <c r="G574" s="17"/>
      <c r="H574" s="241"/>
      <c r="I574" s="17"/>
      <c r="J574" s="53"/>
      <c r="K574" s="17"/>
      <c r="L574" s="17"/>
    </row>
    <row r="575" spans="1:12">
      <c r="A575" s="49"/>
      <c r="B575" s="17"/>
      <c r="D575" s="17"/>
      <c r="E575" s="17"/>
      <c r="F575" s="17"/>
      <c r="G575" s="17"/>
      <c r="H575" s="241"/>
      <c r="I575" s="17"/>
      <c r="J575" s="53"/>
      <c r="K575" s="17"/>
      <c r="L575" s="17"/>
    </row>
    <row r="576" spans="1:12">
      <c r="A576" s="49"/>
      <c r="B576" s="17"/>
      <c r="D576" s="17"/>
      <c r="E576" s="17"/>
      <c r="F576" s="17"/>
      <c r="G576" s="17"/>
      <c r="H576" s="241"/>
      <c r="I576" s="17"/>
      <c r="J576" s="53"/>
      <c r="K576" s="17"/>
      <c r="L576" s="17"/>
    </row>
    <row r="577" spans="1:12">
      <c r="A577" s="49"/>
      <c r="B577" s="17"/>
      <c r="D577" s="17"/>
      <c r="E577" s="17"/>
      <c r="F577" s="17"/>
      <c r="G577" s="17"/>
      <c r="H577" s="241"/>
      <c r="I577" s="17"/>
      <c r="J577" s="53"/>
      <c r="K577" s="17"/>
      <c r="L577" s="17"/>
    </row>
    <row r="578" spans="1:12">
      <c r="A578" s="49"/>
      <c r="B578" s="17"/>
      <c r="D578" s="17"/>
      <c r="E578" s="17"/>
      <c r="F578" s="17"/>
      <c r="G578" s="17"/>
      <c r="H578" s="241"/>
      <c r="I578" s="17"/>
      <c r="J578" s="53"/>
      <c r="K578" s="17"/>
      <c r="L578" s="17"/>
    </row>
    <row r="579" spans="1:12">
      <c r="A579" s="49"/>
      <c r="B579" s="17"/>
      <c r="D579" s="17"/>
      <c r="E579" s="17"/>
      <c r="F579" s="17"/>
      <c r="G579" s="17"/>
      <c r="H579" s="241"/>
      <c r="I579" s="17"/>
      <c r="J579" s="53"/>
      <c r="K579" s="17"/>
      <c r="L579" s="17"/>
    </row>
    <row r="580" spans="1:12">
      <c r="A580" s="49"/>
      <c r="B580" s="17"/>
      <c r="D580" s="17"/>
      <c r="E580" s="17"/>
      <c r="F580" s="17"/>
      <c r="G580" s="17"/>
      <c r="H580" s="241"/>
      <c r="I580" s="17"/>
      <c r="J580" s="53"/>
      <c r="K580" s="17"/>
      <c r="L580" s="17"/>
    </row>
    <row r="581" spans="1:12">
      <c r="A581" s="49"/>
      <c r="B581" s="17"/>
      <c r="D581" s="17"/>
      <c r="E581" s="17"/>
      <c r="F581" s="17"/>
      <c r="G581" s="17"/>
      <c r="H581" s="241"/>
      <c r="I581" s="17"/>
      <c r="J581" s="53"/>
      <c r="K581" s="17"/>
      <c r="L581" s="17"/>
    </row>
    <row r="582" spans="1:12">
      <c r="A582" s="49"/>
      <c r="B582" s="17"/>
      <c r="D582" s="17"/>
      <c r="E582" s="17"/>
      <c r="F582" s="17"/>
      <c r="G582" s="17"/>
      <c r="H582" s="241"/>
      <c r="I582" s="17"/>
      <c r="J582" s="53"/>
      <c r="K582" s="17"/>
      <c r="L582" s="17"/>
    </row>
    <row r="583" spans="1:12">
      <c r="A583" s="49"/>
      <c r="B583" s="17"/>
      <c r="D583" s="17"/>
      <c r="E583" s="17"/>
      <c r="F583" s="17"/>
      <c r="G583" s="17"/>
      <c r="H583" s="241"/>
      <c r="I583" s="17"/>
      <c r="J583" s="53"/>
      <c r="K583" s="17"/>
      <c r="L583" s="17"/>
    </row>
    <row r="584" spans="1:12">
      <c r="A584" s="49"/>
      <c r="B584" s="17"/>
      <c r="D584" s="17"/>
      <c r="E584" s="17"/>
      <c r="F584" s="17"/>
      <c r="G584" s="17"/>
      <c r="H584" s="241"/>
      <c r="I584" s="17"/>
      <c r="J584" s="53"/>
      <c r="K584" s="17"/>
      <c r="L584" s="17"/>
    </row>
    <row r="585" spans="1:12">
      <c r="A585" s="49"/>
      <c r="B585" s="17"/>
      <c r="D585" s="17"/>
      <c r="E585" s="17"/>
      <c r="F585" s="17"/>
      <c r="G585" s="17"/>
      <c r="H585" s="241"/>
      <c r="I585" s="17"/>
      <c r="J585" s="53"/>
      <c r="K585" s="17"/>
      <c r="L585" s="17"/>
    </row>
    <row r="586" spans="1:12">
      <c r="A586" s="49"/>
      <c r="B586" s="17"/>
      <c r="D586" s="17"/>
      <c r="E586" s="17"/>
      <c r="F586" s="17"/>
      <c r="G586" s="17"/>
      <c r="H586" s="241"/>
      <c r="I586" s="17"/>
      <c r="J586" s="53"/>
      <c r="K586" s="17"/>
      <c r="L586" s="17"/>
    </row>
    <row r="587" spans="1:12">
      <c r="A587" s="49"/>
      <c r="B587" s="17"/>
      <c r="D587" s="17"/>
      <c r="E587" s="17"/>
      <c r="F587" s="17"/>
      <c r="G587" s="17"/>
      <c r="H587" s="241"/>
      <c r="I587" s="17"/>
      <c r="J587" s="53"/>
      <c r="K587" s="17"/>
      <c r="L587" s="17"/>
    </row>
    <row r="588" spans="1:12">
      <c r="A588" s="49"/>
      <c r="B588" s="17"/>
      <c r="D588" s="17"/>
      <c r="E588" s="17"/>
      <c r="F588" s="17"/>
      <c r="G588" s="17"/>
      <c r="H588" s="241"/>
      <c r="I588" s="17"/>
      <c r="J588" s="53"/>
      <c r="K588" s="17"/>
      <c r="L588" s="17"/>
    </row>
    <row r="589" spans="1:12">
      <c r="A589" s="49"/>
      <c r="B589" s="17"/>
      <c r="D589" s="17"/>
      <c r="E589" s="17"/>
      <c r="F589" s="17"/>
      <c r="G589" s="17"/>
      <c r="H589" s="241"/>
      <c r="I589" s="17"/>
      <c r="J589" s="53"/>
      <c r="K589" s="17"/>
      <c r="L589" s="17"/>
    </row>
    <row r="590" spans="1:12">
      <c r="A590" s="49"/>
      <c r="B590" s="17"/>
      <c r="D590" s="17"/>
      <c r="E590" s="17"/>
      <c r="F590" s="17"/>
      <c r="G590" s="17"/>
      <c r="H590" s="241"/>
      <c r="I590" s="17"/>
      <c r="J590" s="53"/>
      <c r="K590" s="17"/>
      <c r="L590" s="17"/>
    </row>
    <row r="591" spans="1:12">
      <c r="A591" s="49"/>
      <c r="B591" s="17"/>
      <c r="D591" s="17"/>
      <c r="E591" s="17"/>
      <c r="F591" s="17"/>
      <c r="G591" s="17"/>
      <c r="H591" s="241"/>
      <c r="I591" s="17"/>
      <c r="J591" s="53"/>
      <c r="K591" s="17"/>
      <c r="L591" s="17"/>
    </row>
    <row r="592" spans="1:12">
      <c r="A592" s="49"/>
      <c r="B592" s="17"/>
      <c r="D592" s="17"/>
      <c r="E592" s="17"/>
      <c r="F592" s="17"/>
      <c r="G592" s="17"/>
      <c r="H592" s="241"/>
      <c r="I592" s="17"/>
      <c r="J592" s="53"/>
      <c r="K592" s="17"/>
      <c r="L592" s="17"/>
    </row>
    <row r="593" spans="1:12">
      <c r="A593" s="49"/>
      <c r="B593" s="17"/>
      <c r="D593" s="17"/>
      <c r="E593" s="17"/>
      <c r="F593" s="17"/>
      <c r="G593" s="17"/>
      <c r="H593" s="241"/>
      <c r="I593" s="17"/>
      <c r="J593" s="53"/>
      <c r="K593" s="17"/>
      <c r="L593" s="17"/>
    </row>
    <row r="594" spans="1:12">
      <c r="A594" s="49"/>
      <c r="B594" s="17"/>
      <c r="D594" s="17"/>
      <c r="E594" s="17"/>
      <c r="F594" s="17"/>
      <c r="G594" s="17"/>
      <c r="H594" s="241"/>
      <c r="I594" s="17"/>
      <c r="J594" s="53"/>
      <c r="K594" s="17"/>
      <c r="L594" s="17"/>
    </row>
    <row r="595" spans="1:12">
      <c r="A595" s="49"/>
      <c r="B595" s="17"/>
      <c r="D595" s="17"/>
      <c r="E595" s="17"/>
      <c r="F595" s="17"/>
      <c r="G595" s="17"/>
      <c r="H595" s="241"/>
      <c r="I595" s="17"/>
      <c r="J595" s="53"/>
      <c r="K595" s="17"/>
      <c r="L595" s="17"/>
    </row>
    <row r="596" spans="1:12">
      <c r="A596" s="49"/>
      <c r="B596" s="17"/>
      <c r="D596" s="17"/>
      <c r="E596" s="17"/>
      <c r="F596" s="17"/>
      <c r="G596" s="17"/>
      <c r="H596" s="241"/>
      <c r="I596" s="17"/>
      <c r="J596" s="53"/>
      <c r="K596" s="17"/>
      <c r="L596" s="17"/>
    </row>
    <row r="597" spans="1:12">
      <c r="A597" s="49"/>
      <c r="B597" s="17"/>
      <c r="D597" s="17"/>
      <c r="E597" s="17"/>
      <c r="F597" s="17"/>
      <c r="G597" s="17"/>
      <c r="H597" s="241"/>
      <c r="I597" s="17"/>
      <c r="J597" s="53"/>
      <c r="K597" s="17"/>
      <c r="L597" s="17"/>
    </row>
    <row r="598" spans="1:12">
      <c r="A598" s="49"/>
      <c r="B598" s="17"/>
      <c r="D598" s="17"/>
      <c r="E598" s="17"/>
      <c r="F598" s="17"/>
      <c r="G598" s="17"/>
      <c r="H598" s="241"/>
      <c r="I598" s="17"/>
      <c r="J598" s="53"/>
      <c r="K598" s="17"/>
      <c r="L598" s="17"/>
    </row>
    <row r="599" spans="1:12">
      <c r="A599" s="49"/>
      <c r="B599" s="17"/>
      <c r="D599" s="17"/>
      <c r="E599" s="17"/>
      <c r="F599" s="17"/>
      <c r="G599" s="17"/>
      <c r="H599" s="241"/>
      <c r="I599" s="17"/>
      <c r="J599" s="53"/>
      <c r="K599" s="17"/>
      <c r="L599" s="17"/>
    </row>
    <row r="600" spans="1:12">
      <c r="A600" s="49"/>
      <c r="B600" s="17"/>
      <c r="D600" s="17"/>
      <c r="E600" s="17"/>
      <c r="F600" s="17"/>
      <c r="G600" s="17"/>
      <c r="H600" s="241"/>
      <c r="I600" s="17"/>
      <c r="J600" s="53"/>
      <c r="K600" s="17"/>
      <c r="L600" s="17"/>
    </row>
    <row r="601" spans="1:12">
      <c r="A601" s="49"/>
      <c r="B601" s="17"/>
      <c r="D601" s="17"/>
      <c r="E601" s="17"/>
      <c r="F601" s="17"/>
      <c r="G601" s="17"/>
      <c r="H601" s="241"/>
      <c r="I601" s="17"/>
      <c r="J601" s="53"/>
      <c r="K601" s="17"/>
      <c r="L601" s="17"/>
    </row>
    <row r="602" spans="1:12">
      <c r="A602" s="49"/>
      <c r="B602" s="17"/>
      <c r="D602" s="17"/>
      <c r="E602" s="17"/>
      <c r="F602" s="17"/>
      <c r="G602" s="17"/>
      <c r="H602" s="241"/>
      <c r="I602" s="17"/>
      <c r="J602" s="53"/>
      <c r="K602" s="17"/>
      <c r="L602" s="17"/>
    </row>
    <row r="603" spans="1:12">
      <c r="A603" s="49"/>
      <c r="B603" s="17"/>
      <c r="D603" s="17"/>
      <c r="E603" s="17"/>
      <c r="F603" s="17"/>
      <c r="G603" s="17"/>
      <c r="H603" s="241"/>
      <c r="I603" s="17"/>
      <c r="J603" s="53"/>
      <c r="K603" s="17"/>
      <c r="L603" s="17"/>
    </row>
    <row r="604" spans="1:12">
      <c r="A604" s="49"/>
      <c r="B604" s="17"/>
      <c r="D604" s="17"/>
      <c r="E604" s="17"/>
      <c r="F604" s="17"/>
      <c r="G604" s="17"/>
      <c r="H604" s="241"/>
      <c r="I604" s="17"/>
      <c r="J604" s="53"/>
      <c r="K604" s="17"/>
      <c r="L604" s="17"/>
    </row>
    <row r="605" spans="1:12">
      <c r="A605" s="49"/>
      <c r="B605" s="17"/>
      <c r="D605" s="17"/>
      <c r="E605" s="17"/>
      <c r="F605" s="17"/>
      <c r="G605" s="17"/>
      <c r="H605" s="241"/>
      <c r="I605" s="17"/>
      <c r="J605" s="53"/>
      <c r="K605" s="17"/>
      <c r="L605" s="17"/>
    </row>
    <row r="606" spans="1:12">
      <c r="A606" s="49"/>
      <c r="B606" s="17"/>
      <c r="D606" s="17"/>
      <c r="E606" s="17"/>
      <c r="F606" s="17"/>
      <c r="G606" s="17"/>
      <c r="H606" s="241"/>
      <c r="I606" s="17"/>
      <c r="J606" s="53"/>
      <c r="K606" s="17"/>
      <c r="L606" s="17"/>
    </row>
    <row r="607" spans="1:12">
      <c r="A607" s="49"/>
      <c r="B607" s="17"/>
      <c r="D607" s="17"/>
      <c r="E607" s="17"/>
      <c r="F607" s="17"/>
      <c r="G607" s="17"/>
      <c r="H607" s="241"/>
      <c r="I607" s="17"/>
      <c r="J607" s="53"/>
      <c r="K607" s="17"/>
      <c r="L607" s="17"/>
    </row>
    <row r="608" spans="1:12">
      <c r="A608" s="49"/>
      <c r="B608" s="17"/>
      <c r="D608" s="17"/>
      <c r="E608" s="17"/>
      <c r="F608" s="17"/>
      <c r="G608" s="17"/>
      <c r="H608" s="241"/>
      <c r="I608" s="17"/>
      <c r="J608" s="53"/>
      <c r="K608" s="17"/>
      <c r="L608" s="17"/>
    </row>
    <row r="609" spans="1:12">
      <c r="A609" s="49"/>
      <c r="B609" s="17"/>
      <c r="D609" s="17"/>
      <c r="E609" s="17"/>
      <c r="F609" s="17"/>
      <c r="G609" s="17"/>
      <c r="H609" s="241"/>
      <c r="I609" s="17"/>
      <c r="J609" s="53"/>
      <c r="K609" s="17"/>
      <c r="L609" s="17"/>
    </row>
    <row r="610" spans="1:12">
      <c r="A610" s="49"/>
      <c r="B610" s="17"/>
      <c r="D610" s="17"/>
      <c r="E610" s="17"/>
      <c r="F610" s="17"/>
      <c r="G610" s="17"/>
      <c r="H610" s="241"/>
      <c r="I610" s="17"/>
      <c r="J610" s="53"/>
      <c r="K610" s="17"/>
      <c r="L610" s="17"/>
    </row>
    <row r="611" spans="1:12">
      <c r="A611" s="49"/>
      <c r="B611" s="17"/>
      <c r="D611" s="17"/>
      <c r="E611" s="17"/>
      <c r="F611" s="17"/>
      <c r="G611" s="17"/>
      <c r="H611" s="241"/>
      <c r="I611" s="17"/>
      <c r="J611" s="53"/>
      <c r="K611" s="17"/>
      <c r="L611" s="17"/>
    </row>
    <row r="612" spans="1:12">
      <c r="A612" s="49"/>
      <c r="B612" s="17"/>
      <c r="D612" s="17"/>
      <c r="E612" s="17"/>
      <c r="F612" s="17"/>
      <c r="G612" s="17"/>
      <c r="H612" s="241"/>
      <c r="I612" s="17"/>
      <c r="J612" s="53"/>
      <c r="K612" s="17"/>
      <c r="L612" s="17"/>
    </row>
    <row r="613" spans="1:12">
      <c r="A613" s="49"/>
      <c r="B613" s="17"/>
      <c r="D613" s="17"/>
      <c r="E613" s="17"/>
      <c r="F613" s="17"/>
      <c r="G613" s="17"/>
      <c r="H613" s="241"/>
      <c r="I613" s="17"/>
      <c r="J613" s="53"/>
      <c r="K613" s="17"/>
      <c r="L613" s="17"/>
    </row>
    <row r="614" spans="1:12">
      <c r="A614" s="49"/>
      <c r="B614" s="17"/>
      <c r="D614" s="17"/>
      <c r="E614" s="17"/>
      <c r="F614" s="17"/>
      <c r="G614" s="17"/>
      <c r="H614" s="241"/>
      <c r="I614" s="17"/>
      <c r="J614" s="53"/>
      <c r="K614" s="17"/>
      <c r="L614" s="17"/>
    </row>
    <row r="615" spans="1:12">
      <c r="A615" s="49"/>
      <c r="B615" s="17"/>
      <c r="D615" s="17"/>
      <c r="E615" s="17"/>
      <c r="F615" s="17"/>
      <c r="G615" s="17"/>
      <c r="H615" s="241"/>
      <c r="I615" s="17"/>
      <c r="J615" s="53"/>
      <c r="K615" s="17"/>
      <c r="L615" s="17"/>
    </row>
    <row r="616" spans="1:12">
      <c r="A616" s="49"/>
      <c r="B616" s="17"/>
      <c r="D616" s="17"/>
      <c r="E616" s="17"/>
      <c r="F616" s="17"/>
      <c r="G616" s="17"/>
      <c r="H616" s="241"/>
      <c r="I616" s="17"/>
      <c r="J616" s="53"/>
      <c r="K616" s="17"/>
      <c r="L616" s="17"/>
    </row>
    <row r="617" spans="1:12">
      <c r="A617" s="49"/>
      <c r="B617" s="17"/>
      <c r="D617" s="17"/>
      <c r="E617" s="17"/>
      <c r="F617" s="17"/>
      <c r="G617" s="17"/>
      <c r="H617" s="241"/>
      <c r="I617" s="17"/>
      <c r="J617" s="53"/>
      <c r="K617" s="17"/>
      <c r="L617" s="17"/>
    </row>
    <row r="618" spans="1:12">
      <c r="A618" s="49"/>
      <c r="B618" s="17"/>
      <c r="D618" s="17"/>
      <c r="E618" s="17"/>
      <c r="F618" s="17"/>
      <c r="G618" s="17"/>
      <c r="H618" s="241"/>
      <c r="I618" s="17"/>
      <c r="J618" s="53"/>
      <c r="K618" s="17"/>
      <c r="L618" s="17"/>
    </row>
    <row r="619" spans="1:12">
      <c r="A619" s="49"/>
      <c r="B619" s="17"/>
      <c r="D619" s="17"/>
      <c r="E619" s="17"/>
      <c r="F619" s="17"/>
      <c r="G619" s="17"/>
      <c r="H619" s="241"/>
      <c r="I619" s="17"/>
      <c r="J619" s="53"/>
      <c r="K619" s="17"/>
      <c r="L619" s="17"/>
    </row>
    <row r="620" spans="1:12">
      <c r="A620" s="49"/>
      <c r="B620" s="17"/>
      <c r="D620" s="17"/>
      <c r="E620" s="17"/>
      <c r="F620" s="17"/>
      <c r="G620" s="17"/>
      <c r="H620" s="241"/>
      <c r="I620" s="17"/>
      <c r="J620" s="53"/>
      <c r="K620" s="17"/>
      <c r="L620" s="17"/>
    </row>
    <row r="621" spans="1:12">
      <c r="A621" s="49"/>
      <c r="B621" s="17"/>
      <c r="D621" s="17"/>
      <c r="E621" s="17"/>
      <c r="F621" s="17"/>
      <c r="G621" s="17"/>
      <c r="H621" s="241"/>
      <c r="I621" s="17"/>
      <c r="J621" s="53"/>
      <c r="K621" s="17"/>
      <c r="L621" s="17"/>
    </row>
    <row r="622" spans="1:12">
      <c r="A622" s="49"/>
      <c r="B622" s="17"/>
      <c r="D622" s="17"/>
      <c r="E622" s="17"/>
      <c r="F622" s="17"/>
      <c r="G622" s="17"/>
      <c r="H622" s="241"/>
      <c r="I622" s="17"/>
      <c r="J622" s="53"/>
      <c r="K622" s="17"/>
      <c r="L622" s="17"/>
    </row>
    <row r="623" spans="1:12">
      <c r="A623" s="49"/>
      <c r="B623" s="17"/>
      <c r="D623" s="17"/>
      <c r="E623" s="17"/>
      <c r="F623" s="17"/>
      <c r="G623" s="17"/>
      <c r="H623" s="241"/>
      <c r="I623" s="17"/>
      <c r="J623" s="53"/>
      <c r="K623" s="17"/>
      <c r="L623" s="17"/>
    </row>
    <row r="624" spans="1:12">
      <c r="A624" s="49"/>
      <c r="B624" s="17"/>
      <c r="D624" s="17"/>
      <c r="E624" s="17"/>
      <c r="F624" s="17"/>
      <c r="G624" s="17"/>
      <c r="H624" s="241"/>
      <c r="I624" s="17"/>
      <c r="J624" s="53"/>
      <c r="K624" s="17"/>
      <c r="L624" s="17"/>
    </row>
    <row r="625" spans="1:12">
      <c r="A625" s="49"/>
      <c r="B625" s="17"/>
      <c r="D625" s="17"/>
      <c r="E625" s="17"/>
      <c r="F625" s="17"/>
      <c r="G625" s="17"/>
      <c r="H625" s="241"/>
      <c r="I625" s="17"/>
      <c r="J625" s="53"/>
      <c r="K625" s="17"/>
      <c r="L625" s="17"/>
    </row>
    <row r="626" spans="1:12">
      <c r="A626" s="49"/>
      <c r="B626" s="17"/>
      <c r="D626" s="17"/>
      <c r="E626" s="17"/>
      <c r="F626" s="17"/>
      <c r="G626" s="17"/>
      <c r="H626" s="241"/>
      <c r="I626" s="17"/>
      <c r="J626" s="53"/>
      <c r="K626" s="17"/>
      <c r="L626" s="17"/>
    </row>
    <row r="627" spans="1:12">
      <c r="A627" s="49"/>
      <c r="B627" s="17"/>
      <c r="D627" s="17"/>
      <c r="E627" s="17"/>
      <c r="F627" s="17"/>
      <c r="G627" s="17"/>
      <c r="H627" s="241"/>
      <c r="I627" s="17"/>
      <c r="J627" s="53"/>
      <c r="K627" s="17"/>
      <c r="L627" s="17"/>
    </row>
    <row r="628" spans="1:12">
      <c r="A628" s="49"/>
      <c r="B628" s="17"/>
      <c r="D628" s="17"/>
      <c r="E628" s="17"/>
      <c r="F628" s="17"/>
      <c r="G628" s="17"/>
      <c r="H628" s="241"/>
      <c r="I628" s="17"/>
      <c r="J628" s="53"/>
      <c r="K628" s="17"/>
      <c r="L628" s="17"/>
    </row>
    <row r="629" spans="1:12">
      <c r="A629" s="49"/>
      <c r="B629" s="17"/>
      <c r="D629" s="17"/>
      <c r="E629" s="17"/>
      <c r="F629" s="17"/>
      <c r="G629" s="17"/>
      <c r="H629" s="241"/>
      <c r="I629" s="17"/>
      <c r="J629" s="53"/>
      <c r="K629" s="17"/>
      <c r="L629" s="17"/>
    </row>
    <row r="630" spans="1:12">
      <c r="A630" s="49"/>
      <c r="B630" s="17"/>
      <c r="D630" s="17"/>
      <c r="E630" s="17"/>
      <c r="F630" s="17"/>
      <c r="G630" s="17"/>
      <c r="H630" s="241"/>
      <c r="I630" s="17"/>
      <c r="J630" s="53"/>
      <c r="K630" s="17"/>
      <c r="L630" s="17"/>
    </row>
    <row r="631" spans="1:12">
      <c r="A631" s="49"/>
      <c r="B631" s="17"/>
      <c r="D631" s="17"/>
      <c r="E631" s="17"/>
      <c r="F631" s="17"/>
      <c r="G631" s="17"/>
      <c r="H631" s="241"/>
      <c r="I631" s="17"/>
      <c r="J631" s="53"/>
      <c r="K631" s="17"/>
      <c r="L631" s="17"/>
    </row>
    <row r="632" spans="1:12">
      <c r="A632" s="49"/>
      <c r="B632" s="17"/>
      <c r="D632" s="17"/>
      <c r="E632" s="17"/>
      <c r="F632" s="17"/>
      <c r="G632" s="17"/>
      <c r="H632" s="241"/>
      <c r="I632" s="17"/>
      <c r="J632" s="53"/>
      <c r="K632" s="17"/>
      <c r="L632" s="17"/>
    </row>
    <row r="633" spans="1:12">
      <c r="A633" s="49"/>
      <c r="B633" s="17"/>
      <c r="D633" s="17"/>
      <c r="E633" s="17"/>
      <c r="F633" s="17"/>
      <c r="G633" s="17"/>
      <c r="H633" s="241"/>
      <c r="I633" s="17"/>
      <c r="J633" s="53"/>
      <c r="K633" s="17"/>
      <c r="L633" s="17"/>
    </row>
    <row r="634" spans="1:12">
      <c r="A634" s="49"/>
      <c r="B634" s="17"/>
      <c r="D634" s="17"/>
      <c r="E634" s="17"/>
      <c r="F634" s="17"/>
      <c r="G634" s="17"/>
      <c r="H634" s="241"/>
      <c r="I634" s="17"/>
      <c r="J634" s="53"/>
      <c r="K634" s="17"/>
      <c r="L634" s="17"/>
    </row>
    <row r="635" spans="1:12">
      <c r="A635" s="49"/>
      <c r="B635" s="17"/>
      <c r="D635" s="17"/>
      <c r="E635" s="17"/>
      <c r="F635" s="17"/>
      <c r="G635" s="17"/>
      <c r="H635" s="241"/>
      <c r="I635" s="17"/>
      <c r="J635" s="53"/>
      <c r="K635" s="17"/>
      <c r="L635" s="17"/>
    </row>
    <row r="636" spans="1:12">
      <c r="A636" s="49"/>
      <c r="B636" s="17"/>
      <c r="D636" s="17"/>
      <c r="E636" s="17"/>
      <c r="F636" s="17"/>
      <c r="G636" s="17"/>
      <c r="H636" s="241"/>
      <c r="I636" s="17"/>
      <c r="J636" s="53"/>
      <c r="K636" s="17"/>
      <c r="L636" s="17"/>
    </row>
    <row r="637" spans="1:12">
      <c r="A637" s="49"/>
      <c r="B637" s="17"/>
      <c r="D637" s="17"/>
      <c r="E637" s="17"/>
      <c r="F637" s="17"/>
      <c r="G637" s="17"/>
      <c r="H637" s="241"/>
      <c r="I637" s="17"/>
      <c r="J637" s="53"/>
      <c r="K637" s="17"/>
      <c r="L637" s="17"/>
    </row>
    <row r="638" spans="1:12">
      <c r="A638" s="49"/>
      <c r="B638" s="17"/>
      <c r="D638" s="17"/>
      <c r="E638" s="17"/>
      <c r="F638" s="17"/>
      <c r="G638" s="17"/>
      <c r="H638" s="241"/>
      <c r="I638" s="17"/>
      <c r="J638" s="53"/>
      <c r="K638" s="17"/>
      <c r="L638" s="17"/>
    </row>
    <row r="639" spans="1:12">
      <c r="A639" s="49"/>
      <c r="B639" s="17"/>
      <c r="D639" s="17"/>
      <c r="E639" s="17"/>
      <c r="F639" s="17"/>
      <c r="G639" s="17"/>
      <c r="H639" s="241"/>
      <c r="I639" s="17"/>
      <c r="J639" s="53"/>
      <c r="K639" s="17"/>
      <c r="L639" s="17"/>
    </row>
    <row r="640" spans="1:12">
      <c r="A640" s="49"/>
      <c r="B640" s="17"/>
      <c r="D640" s="17"/>
      <c r="E640" s="17"/>
      <c r="F640" s="17"/>
      <c r="G640" s="17"/>
      <c r="H640" s="241"/>
      <c r="I640" s="17"/>
      <c r="J640" s="53"/>
      <c r="K640" s="17"/>
      <c r="L640" s="17"/>
    </row>
    <row r="641" spans="1:12">
      <c r="A641" s="49"/>
      <c r="B641" s="17"/>
      <c r="D641" s="17"/>
      <c r="E641" s="17"/>
      <c r="F641" s="17"/>
      <c r="G641" s="17"/>
      <c r="H641" s="241"/>
      <c r="I641" s="17"/>
      <c r="J641" s="53"/>
      <c r="K641" s="17"/>
      <c r="L641" s="17"/>
    </row>
    <row r="642" spans="1:12">
      <c r="A642" s="49"/>
      <c r="B642" s="17"/>
      <c r="D642" s="17"/>
      <c r="E642" s="17"/>
      <c r="F642" s="17"/>
      <c r="G642" s="17"/>
      <c r="H642" s="241"/>
      <c r="I642" s="17"/>
      <c r="J642" s="53"/>
      <c r="K642" s="17"/>
      <c r="L642" s="17"/>
    </row>
    <row r="643" spans="1:12">
      <c r="A643" s="49"/>
      <c r="B643" s="17"/>
      <c r="D643" s="17"/>
      <c r="E643" s="17"/>
      <c r="F643" s="17"/>
      <c r="G643" s="17"/>
      <c r="H643" s="241"/>
      <c r="I643" s="17"/>
      <c r="J643" s="53"/>
      <c r="K643" s="17"/>
      <c r="L643" s="17"/>
    </row>
    <row r="644" spans="1:12">
      <c r="A644" s="49"/>
      <c r="B644" s="17"/>
      <c r="D644" s="17"/>
      <c r="E644" s="17"/>
      <c r="F644" s="17"/>
      <c r="G644" s="17"/>
      <c r="H644" s="241"/>
      <c r="I644" s="17"/>
      <c r="J644" s="53"/>
      <c r="K644" s="17"/>
      <c r="L644" s="17"/>
    </row>
    <row r="645" spans="1:12">
      <c r="A645" s="49"/>
      <c r="B645" s="17"/>
      <c r="D645" s="17"/>
      <c r="E645" s="17"/>
      <c r="F645" s="17"/>
      <c r="G645" s="17"/>
      <c r="H645" s="241"/>
      <c r="I645" s="17"/>
      <c r="J645" s="53"/>
      <c r="K645" s="17"/>
      <c r="L645" s="17"/>
    </row>
    <row r="646" spans="1:12">
      <c r="A646" s="49"/>
      <c r="B646" s="17"/>
      <c r="D646" s="17"/>
      <c r="E646" s="17"/>
      <c r="F646" s="17"/>
      <c r="G646" s="17"/>
      <c r="H646" s="241"/>
      <c r="I646" s="17"/>
      <c r="J646" s="53"/>
      <c r="K646" s="17"/>
      <c r="L646" s="17"/>
    </row>
    <row r="647" spans="1:12">
      <c r="A647" s="49"/>
      <c r="B647" s="17"/>
      <c r="D647" s="17"/>
      <c r="E647" s="17"/>
      <c r="F647" s="17"/>
      <c r="G647" s="17"/>
      <c r="H647" s="241"/>
      <c r="I647" s="17"/>
      <c r="J647" s="53"/>
      <c r="K647" s="17"/>
      <c r="L647" s="17"/>
    </row>
    <row r="648" spans="1:12">
      <c r="A648" s="49"/>
      <c r="B648" s="17"/>
      <c r="D648" s="17"/>
      <c r="E648" s="17"/>
      <c r="F648" s="17"/>
      <c r="G648" s="17"/>
      <c r="H648" s="241"/>
      <c r="I648" s="17"/>
      <c r="J648" s="53"/>
      <c r="K648" s="17"/>
      <c r="L648" s="17"/>
    </row>
    <row r="649" spans="1:12">
      <c r="A649" s="49"/>
      <c r="B649" s="17"/>
      <c r="D649" s="17"/>
      <c r="E649" s="17"/>
      <c r="F649" s="17"/>
      <c r="G649" s="17"/>
      <c r="H649" s="241"/>
      <c r="I649" s="17"/>
      <c r="J649" s="53"/>
      <c r="K649" s="17"/>
      <c r="L649" s="17"/>
    </row>
    <row r="650" spans="1:12">
      <c r="A650" s="49"/>
      <c r="B650" s="17"/>
      <c r="D650" s="17"/>
      <c r="E650" s="17"/>
      <c r="F650" s="17"/>
      <c r="G650" s="17"/>
      <c r="H650" s="241"/>
      <c r="I650" s="17"/>
      <c r="J650" s="53"/>
      <c r="K650" s="17"/>
      <c r="L650" s="17"/>
    </row>
    <row r="651" spans="1:12">
      <c r="A651" s="49"/>
      <c r="B651" s="17"/>
      <c r="D651" s="17"/>
      <c r="E651" s="17"/>
      <c r="F651" s="17"/>
      <c r="G651" s="17"/>
      <c r="H651" s="241"/>
      <c r="I651" s="17"/>
      <c r="J651" s="53"/>
      <c r="K651" s="17"/>
      <c r="L651" s="17"/>
    </row>
    <row r="652" spans="1:12">
      <c r="A652" s="49"/>
      <c r="B652" s="17"/>
      <c r="D652" s="17"/>
      <c r="E652" s="17"/>
      <c r="F652" s="17"/>
      <c r="G652" s="17"/>
      <c r="H652" s="241"/>
      <c r="I652" s="17"/>
      <c r="J652" s="53"/>
      <c r="K652" s="17"/>
      <c r="L652" s="17"/>
    </row>
    <row r="653" spans="1:12">
      <c r="A653" s="49"/>
      <c r="B653" s="17"/>
      <c r="D653" s="17"/>
      <c r="E653" s="17"/>
      <c r="F653" s="17"/>
      <c r="G653" s="17"/>
      <c r="H653" s="241"/>
      <c r="I653" s="17"/>
      <c r="J653" s="53"/>
      <c r="K653" s="17"/>
      <c r="L653" s="17"/>
    </row>
  </sheetData>
  <autoFilter ref="A8:L544"/>
  <mergeCells count="10">
    <mergeCell ref="L6:L7"/>
    <mergeCell ref="A2:L2"/>
    <mergeCell ref="A4:L4"/>
    <mergeCell ref="A6:A7"/>
    <mergeCell ref="B6:B7"/>
    <mergeCell ref="C6:C7"/>
    <mergeCell ref="D6:E6"/>
    <mergeCell ref="F6:G6"/>
    <mergeCell ref="H6:I6"/>
    <mergeCell ref="J6:K6"/>
  </mergeCells>
  <printOptions horizontalCentered="1"/>
  <pageMargins left="0.118110236220472" right="0.118110236220472" top="0.31299212599999998" bottom="0.24803149599999999" header="0.66929133858267698" footer="0.31496062992126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W102"/>
  <sheetViews>
    <sheetView topLeftCell="A79" workbookViewId="0">
      <selection activeCell="M67" sqref="M67:Q67"/>
    </sheetView>
  </sheetViews>
  <sheetFormatPr defaultColWidth="9.109375" defaultRowHeight="15"/>
  <cols>
    <col min="1" max="1" width="3.88671875" style="15" customWidth="1"/>
    <col min="2" max="2" width="41.88671875" style="8" customWidth="1"/>
    <col min="3" max="3" width="7.109375" style="14" customWidth="1"/>
    <col min="4" max="4" width="8" style="491" customWidth="1"/>
    <col min="5" max="5" width="9" style="59" customWidth="1"/>
    <col min="6" max="6" width="8.6640625" style="40" customWidth="1"/>
    <col min="7" max="7" width="10.109375" style="8" customWidth="1"/>
    <col min="8" max="8" width="7.33203125" style="492" customWidth="1"/>
    <col min="9" max="9" width="10" style="8" customWidth="1"/>
    <col min="10" max="10" width="8.6640625" style="492" customWidth="1"/>
    <col min="11" max="11" width="8.33203125" style="8" customWidth="1"/>
    <col min="12" max="12" width="10.6640625" style="8" customWidth="1"/>
    <col min="13" max="13" width="25.88671875" style="481" customWidth="1"/>
    <col min="14" max="16" width="9.109375" style="482"/>
    <col min="17" max="16384" width="9.109375" style="11"/>
  </cols>
  <sheetData>
    <row r="1" spans="1:16">
      <c r="A1" s="478"/>
      <c r="B1" s="479"/>
      <c r="C1" s="479"/>
      <c r="D1" s="479"/>
      <c r="E1" s="61"/>
      <c r="F1" s="61"/>
      <c r="G1" s="479"/>
      <c r="H1" s="480"/>
      <c r="I1" s="479"/>
      <c r="J1" s="480"/>
      <c r="K1" s="479"/>
      <c r="L1" s="479"/>
    </row>
    <row r="2" spans="1:16" ht="17.399999999999999">
      <c r="A2" s="980" t="s">
        <v>325</v>
      </c>
      <c r="B2" s="980"/>
      <c r="C2" s="980"/>
      <c r="D2" s="980"/>
      <c r="E2" s="977"/>
      <c r="F2" s="977"/>
      <c r="G2" s="980"/>
      <c r="H2" s="980"/>
      <c r="I2" s="980"/>
      <c r="J2" s="980"/>
      <c r="K2" s="980"/>
      <c r="L2" s="980"/>
    </row>
    <row r="3" spans="1:16" ht="19.8">
      <c r="A3" s="483"/>
      <c r="B3" s="484"/>
      <c r="C3" s="485"/>
      <c r="D3" s="485"/>
      <c r="E3" s="64"/>
      <c r="F3" s="64"/>
      <c r="G3" s="485"/>
      <c r="H3" s="486"/>
      <c r="I3" s="485"/>
      <c r="J3" s="486"/>
      <c r="K3" s="485"/>
      <c r="L3" s="485"/>
    </row>
    <row r="4" spans="1:16" ht="17.399999999999999">
      <c r="A4" s="980" t="s">
        <v>30</v>
      </c>
      <c r="B4" s="980"/>
      <c r="C4" s="980"/>
      <c r="D4" s="980"/>
      <c r="E4" s="977"/>
      <c r="F4" s="977"/>
      <c r="G4" s="980"/>
      <c r="H4" s="980"/>
      <c r="I4" s="980"/>
      <c r="J4" s="980"/>
      <c r="K4" s="980"/>
      <c r="L4" s="980"/>
    </row>
    <row r="5" spans="1:16" ht="19.8">
      <c r="A5" s="483"/>
      <c r="B5" s="484"/>
      <c r="C5" s="485"/>
      <c r="D5" s="485"/>
      <c r="E5" s="64"/>
      <c r="F5" s="64"/>
      <c r="G5" s="485"/>
      <c r="H5" s="486"/>
      <c r="I5" s="485"/>
      <c r="J5" s="486"/>
      <c r="K5" s="485"/>
      <c r="L5" s="485"/>
    </row>
    <row r="6" spans="1:16" ht="15" customHeight="1">
      <c r="A6" s="981" t="s">
        <v>13</v>
      </c>
      <c r="B6" s="981" t="s">
        <v>27</v>
      </c>
      <c r="C6" s="981" t="s">
        <v>32</v>
      </c>
      <c r="D6" s="982" t="s">
        <v>33</v>
      </c>
      <c r="E6" s="979"/>
      <c r="F6" s="983" t="s">
        <v>34</v>
      </c>
      <c r="G6" s="981"/>
      <c r="H6" s="981" t="s">
        <v>35</v>
      </c>
      <c r="I6" s="981"/>
      <c r="J6" s="981" t="s">
        <v>36</v>
      </c>
      <c r="K6" s="981"/>
      <c r="L6" s="987" t="s">
        <v>37</v>
      </c>
    </row>
    <row r="7" spans="1:16" ht="30">
      <c r="A7" s="981"/>
      <c r="B7" s="981"/>
      <c r="C7" s="981"/>
      <c r="D7" s="456" t="s">
        <v>38</v>
      </c>
      <c r="E7" s="465" t="s">
        <v>22</v>
      </c>
      <c r="F7" s="467" t="s">
        <v>39</v>
      </c>
      <c r="G7" s="455" t="s">
        <v>40</v>
      </c>
      <c r="H7" s="456" t="s">
        <v>39</v>
      </c>
      <c r="I7" s="455" t="s">
        <v>40</v>
      </c>
      <c r="J7" s="456" t="s">
        <v>39</v>
      </c>
      <c r="K7" s="455" t="s">
        <v>40</v>
      </c>
      <c r="L7" s="988"/>
    </row>
    <row r="8" spans="1:16" s="226" customFormat="1" ht="21" customHeight="1">
      <c r="A8" s="107">
        <v>1</v>
      </c>
      <c r="B8" s="107">
        <v>2</v>
      </c>
      <c r="C8" s="108">
        <v>3</v>
      </c>
      <c r="D8" s="109">
        <v>4</v>
      </c>
      <c r="E8" s="109">
        <v>5</v>
      </c>
      <c r="F8" s="109">
        <v>6</v>
      </c>
      <c r="G8" s="109">
        <v>7</v>
      </c>
      <c r="H8" s="109">
        <v>8</v>
      </c>
      <c r="I8" s="109">
        <v>9</v>
      </c>
      <c r="J8" s="247">
        <v>10</v>
      </c>
      <c r="K8" s="109">
        <v>11</v>
      </c>
      <c r="L8" s="109">
        <v>12</v>
      </c>
    </row>
    <row r="9" spans="1:16" s="173" customFormat="1" ht="25.05" customHeight="1">
      <c r="A9" s="531">
        <v>1</v>
      </c>
      <c r="B9" s="533" t="s">
        <v>159</v>
      </c>
      <c r="C9" s="469" t="s">
        <v>61</v>
      </c>
      <c r="D9" s="469"/>
      <c r="E9" s="532">
        <v>495</v>
      </c>
      <c r="F9" s="469"/>
      <c r="G9" s="469"/>
      <c r="H9" s="471"/>
      <c r="I9" s="469"/>
      <c r="J9" s="471"/>
      <c r="K9" s="469"/>
      <c r="L9" s="469"/>
      <c r="M9" s="984"/>
      <c r="N9" s="985"/>
      <c r="O9" s="985"/>
      <c r="P9" s="985"/>
    </row>
    <row r="10" spans="1:16" s="173" customFormat="1" ht="25.05" customHeight="1">
      <c r="A10" s="472"/>
      <c r="B10" s="494" t="s">
        <v>42</v>
      </c>
      <c r="C10" s="495" t="s">
        <v>43</v>
      </c>
      <c r="D10" s="465">
        <v>7.0000000000000007E-2</v>
      </c>
      <c r="E10" s="495">
        <f>D10*E9</f>
        <v>34.650000000000006</v>
      </c>
      <c r="F10" s="465"/>
      <c r="G10" s="465"/>
      <c r="H10" s="467"/>
      <c r="I10" s="467">
        <f>H10*E10</f>
        <v>0</v>
      </c>
      <c r="J10" s="467"/>
      <c r="K10" s="467"/>
      <c r="L10" s="467">
        <f t="shared" ref="L10:L15" si="0">K10+I10+G10</f>
        <v>0</v>
      </c>
      <c r="M10" s="986"/>
      <c r="N10" s="985"/>
      <c r="O10" s="985"/>
      <c r="P10" s="985"/>
    </row>
    <row r="11" spans="1:16" s="173" customFormat="1" ht="25.05" customHeight="1">
      <c r="A11" s="473"/>
      <c r="B11" s="472" t="s">
        <v>45</v>
      </c>
      <c r="C11" s="174" t="s">
        <v>2</v>
      </c>
      <c r="D11" s="496">
        <v>4.8399999999999999E-2</v>
      </c>
      <c r="E11" s="497">
        <f>D11*E9</f>
        <v>23.957999999999998</v>
      </c>
      <c r="F11" s="467"/>
      <c r="G11" s="498"/>
      <c r="H11" s="467"/>
      <c r="I11" s="498"/>
      <c r="J11" s="467"/>
      <c r="K11" s="498">
        <f>J11*E11</f>
        <v>0</v>
      </c>
      <c r="L11" s="467">
        <f t="shared" si="0"/>
        <v>0</v>
      </c>
      <c r="M11" s="462"/>
      <c r="N11" s="121"/>
      <c r="O11" s="121"/>
      <c r="P11" s="121"/>
    </row>
    <row r="12" spans="1:16" s="173" customFormat="1" ht="25.05" customHeight="1">
      <c r="A12" s="465"/>
      <c r="B12" s="534" t="s">
        <v>162</v>
      </c>
      <c r="C12" s="495" t="s">
        <v>61</v>
      </c>
      <c r="D12" s="496"/>
      <c r="E12" s="474">
        <v>450</v>
      </c>
      <c r="F12" s="467"/>
      <c r="G12" s="467">
        <f t="shared" ref="G12:G15" si="1">F12*E12</f>
        <v>0</v>
      </c>
      <c r="H12" s="467"/>
      <c r="I12" s="467"/>
      <c r="J12" s="467"/>
      <c r="K12" s="467"/>
      <c r="L12" s="467">
        <f t="shared" si="0"/>
        <v>0</v>
      </c>
      <c r="M12" s="462"/>
      <c r="N12" s="121"/>
      <c r="O12" s="121"/>
      <c r="P12" s="121"/>
    </row>
    <row r="13" spans="1:16" s="173" customFormat="1" ht="25.05" customHeight="1">
      <c r="A13" s="473"/>
      <c r="B13" s="534" t="s">
        <v>184</v>
      </c>
      <c r="C13" s="174" t="s">
        <v>61</v>
      </c>
      <c r="D13" s="496"/>
      <c r="E13" s="474">
        <v>25</v>
      </c>
      <c r="F13" s="467"/>
      <c r="G13" s="467">
        <f t="shared" si="1"/>
        <v>0</v>
      </c>
      <c r="H13" s="467"/>
      <c r="I13" s="467"/>
      <c r="J13" s="467"/>
      <c r="K13" s="467"/>
      <c r="L13" s="467">
        <f t="shared" si="0"/>
        <v>0</v>
      </c>
      <c r="M13" s="462"/>
      <c r="N13" s="121"/>
      <c r="O13" s="121"/>
      <c r="P13" s="121"/>
    </row>
    <row r="14" spans="1:16" s="173" customFormat="1" ht="25.05" customHeight="1">
      <c r="A14" s="473"/>
      <c r="B14" s="534" t="s">
        <v>163</v>
      </c>
      <c r="C14" s="174" t="s">
        <v>61</v>
      </c>
      <c r="D14" s="496"/>
      <c r="E14" s="474">
        <v>20</v>
      </c>
      <c r="F14" s="467"/>
      <c r="G14" s="467">
        <f t="shared" si="1"/>
        <v>0</v>
      </c>
      <c r="H14" s="467"/>
      <c r="I14" s="467"/>
      <c r="J14" s="467"/>
      <c r="K14" s="467"/>
      <c r="L14" s="467">
        <f t="shared" si="0"/>
        <v>0</v>
      </c>
      <c r="M14" s="462"/>
      <c r="N14" s="121"/>
      <c r="O14" s="121"/>
      <c r="P14" s="121"/>
    </row>
    <row r="15" spans="1:16" s="173" customFormat="1" ht="25.05" customHeight="1">
      <c r="A15" s="473"/>
      <c r="B15" s="472" t="s">
        <v>51</v>
      </c>
      <c r="C15" s="495" t="s">
        <v>2</v>
      </c>
      <c r="D15" s="496">
        <v>3.5000000000000001E-3</v>
      </c>
      <c r="E15" s="497">
        <f>D15*E9</f>
        <v>1.7324999999999999</v>
      </c>
      <c r="F15" s="467"/>
      <c r="G15" s="467">
        <f t="shared" si="1"/>
        <v>0</v>
      </c>
      <c r="H15" s="467"/>
      <c r="I15" s="467"/>
      <c r="J15" s="467"/>
      <c r="K15" s="467"/>
      <c r="L15" s="467">
        <f t="shared" si="0"/>
        <v>0</v>
      </c>
      <c r="M15" s="462"/>
      <c r="N15" s="121"/>
      <c r="O15" s="121"/>
      <c r="P15" s="121"/>
    </row>
    <row r="16" spans="1:16" s="173" customFormat="1" ht="25.05" customHeight="1">
      <c r="A16" s="469">
        <v>2</v>
      </c>
      <c r="B16" s="531" t="s">
        <v>160</v>
      </c>
      <c r="C16" s="535" t="s">
        <v>61</v>
      </c>
      <c r="D16" s="537"/>
      <c r="E16" s="538">
        <v>420</v>
      </c>
      <c r="F16" s="539"/>
      <c r="G16" s="536"/>
      <c r="H16" s="469"/>
      <c r="I16" s="469"/>
      <c r="J16" s="469"/>
      <c r="K16" s="469"/>
      <c r="L16" s="536"/>
      <c r="M16" s="984"/>
      <c r="N16" s="985"/>
      <c r="O16" s="985"/>
      <c r="P16" s="985"/>
    </row>
    <row r="17" spans="1:16" s="173" customFormat="1" ht="25.05" customHeight="1">
      <c r="A17" s="473"/>
      <c r="B17" s="494" t="s">
        <v>42</v>
      </c>
      <c r="C17" s="495" t="s">
        <v>43</v>
      </c>
      <c r="D17" s="465">
        <v>0.26</v>
      </c>
      <c r="E17" s="899">
        <f>D17*E16</f>
        <v>109.2</v>
      </c>
      <c r="F17" s="465"/>
      <c r="G17" s="498"/>
      <c r="H17" s="467"/>
      <c r="I17" s="467">
        <f>E17*H17</f>
        <v>0</v>
      </c>
      <c r="J17" s="467"/>
      <c r="K17" s="467"/>
      <c r="L17" s="467">
        <f>K17+I17+G17</f>
        <v>0</v>
      </c>
      <c r="M17" s="462"/>
      <c r="N17" s="121"/>
      <c r="O17" s="121"/>
      <c r="P17" s="121"/>
    </row>
    <row r="18" spans="1:16" s="173" customFormat="1" ht="25.05" customHeight="1">
      <c r="A18" s="473"/>
      <c r="B18" s="472" t="s">
        <v>45</v>
      </c>
      <c r="C18" s="174" t="s">
        <v>2</v>
      </c>
      <c r="D18" s="496">
        <v>0.122</v>
      </c>
      <c r="E18" s="497">
        <f>D18*E16</f>
        <v>51.24</v>
      </c>
      <c r="F18" s="467"/>
      <c r="G18" s="498"/>
      <c r="H18" s="467"/>
      <c r="I18" s="498"/>
      <c r="J18" s="467"/>
      <c r="K18" s="498">
        <f>J18*E18</f>
        <v>0</v>
      </c>
      <c r="L18" s="465">
        <f>K18+I18+G18</f>
        <v>0</v>
      </c>
      <c r="M18" s="462"/>
      <c r="N18" s="121"/>
      <c r="O18" s="121"/>
      <c r="P18" s="121"/>
    </row>
    <row r="19" spans="1:16" s="173" customFormat="1" ht="25.05" customHeight="1">
      <c r="A19" s="463"/>
      <c r="B19" s="534" t="s">
        <v>164</v>
      </c>
      <c r="C19" s="460" t="s">
        <v>61</v>
      </c>
      <c r="D19" s="499">
        <v>1</v>
      </c>
      <c r="E19" s="474">
        <f>D19*E16</f>
        <v>420</v>
      </c>
      <c r="F19" s="467"/>
      <c r="G19" s="467">
        <f>F19*E19</f>
        <v>0</v>
      </c>
      <c r="H19" s="467"/>
      <c r="I19" s="493"/>
      <c r="J19" s="467"/>
      <c r="K19" s="467"/>
      <c r="L19" s="467">
        <f>K19+I19+G19</f>
        <v>0</v>
      </c>
      <c r="M19" s="986"/>
      <c r="N19" s="985"/>
      <c r="O19" s="985"/>
      <c r="P19" s="985"/>
    </row>
    <row r="20" spans="1:16" s="173" customFormat="1" ht="25.05" customHeight="1">
      <c r="A20" s="463"/>
      <c r="B20" s="472" t="s">
        <v>51</v>
      </c>
      <c r="C20" s="495" t="s">
        <v>2</v>
      </c>
      <c r="D20" s="496">
        <v>8.2000000000000003E-2</v>
      </c>
      <c r="E20" s="899">
        <f>D20*E16</f>
        <v>34.440000000000005</v>
      </c>
      <c r="F20" s="467"/>
      <c r="G20" s="467">
        <f>F20*E20</f>
        <v>0</v>
      </c>
      <c r="H20" s="467"/>
      <c r="I20" s="493"/>
      <c r="J20" s="493"/>
      <c r="K20" s="493"/>
      <c r="L20" s="467">
        <f>K20+I20+G20</f>
        <v>0</v>
      </c>
      <c r="M20" s="462"/>
      <c r="N20" s="121"/>
      <c r="O20" s="121"/>
      <c r="P20" s="121"/>
    </row>
    <row r="21" spans="1:16" s="173" customFormat="1" ht="25.05" customHeight="1">
      <c r="A21" s="469">
        <v>3</v>
      </c>
      <c r="B21" s="531" t="s">
        <v>161</v>
      </c>
      <c r="C21" s="535" t="s">
        <v>61</v>
      </c>
      <c r="D21" s="537"/>
      <c r="E21" s="540">
        <v>50</v>
      </c>
      <c r="F21" s="539"/>
      <c r="G21" s="536"/>
      <c r="H21" s="469"/>
      <c r="I21" s="469"/>
      <c r="J21" s="469"/>
      <c r="K21" s="469"/>
      <c r="L21" s="536"/>
      <c r="M21" s="984"/>
      <c r="N21" s="985"/>
      <c r="O21" s="985"/>
      <c r="P21" s="985"/>
    </row>
    <row r="22" spans="1:16" s="173" customFormat="1" ht="25.05" customHeight="1">
      <c r="A22" s="473"/>
      <c r="B22" s="494" t="s">
        <v>42</v>
      </c>
      <c r="C22" s="495" t="s">
        <v>43</v>
      </c>
      <c r="D22" s="465">
        <v>0.32</v>
      </c>
      <c r="E22" s="899">
        <f>D22*E21</f>
        <v>16</v>
      </c>
      <c r="F22" s="465"/>
      <c r="G22" s="498"/>
      <c r="H22" s="467"/>
      <c r="I22" s="467">
        <f>E22*H22</f>
        <v>0</v>
      </c>
      <c r="J22" s="467"/>
      <c r="K22" s="467"/>
      <c r="L22" s="467">
        <f>K22+I22+G22</f>
        <v>0</v>
      </c>
      <c r="M22" s="462"/>
      <c r="N22" s="121"/>
      <c r="O22" s="121"/>
      <c r="P22" s="121"/>
    </row>
    <row r="23" spans="1:16" s="173" customFormat="1" ht="25.05" customHeight="1">
      <c r="A23" s="473"/>
      <c r="B23" s="472" t="s">
        <v>45</v>
      </c>
      <c r="C23" s="174" t="s">
        <v>2</v>
      </c>
      <c r="D23" s="496">
        <v>0.192</v>
      </c>
      <c r="E23" s="497">
        <f>D23*E21</f>
        <v>9.6</v>
      </c>
      <c r="F23" s="467"/>
      <c r="G23" s="498"/>
      <c r="H23" s="467"/>
      <c r="I23" s="498"/>
      <c r="J23" s="467"/>
      <c r="K23" s="467">
        <f>J23*E23</f>
        <v>0</v>
      </c>
      <c r="L23" s="467">
        <f>K23+I23+G23</f>
        <v>0</v>
      </c>
      <c r="M23" s="462"/>
      <c r="N23" s="121"/>
      <c r="O23" s="121"/>
      <c r="P23" s="121"/>
    </row>
    <row r="24" spans="1:16" s="173" customFormat="1" ht="25.05" customHeight="1">
      <c r="A24" s="463"/>
      <c r="B24" s="534" t="s">
        <v>165</v>
      </c>
      <c r="C24" s="460" t="s">
        <v>61</v>
      </c>
      <c r="D24" s="496">
        <v>1</v>
      </c>
      <c r="E24" s="474">
        <f>D24*E21</f>
        <v>50</v>
      </c>
      <c r="F24" s="467"/>
      <c r="G24" s="467">
        <f>F24*E24</f>
        <v>0</v>
      </c>
      <c r="H24" s="467"/>
      <c r="I24" s="493"/>
      <c r="J24" s="467"/>
      <c r="K24" s="467"/>
      <c r="L24" s="467">
        <f>K24+I24+G24</f>
        <v>0</v>
      </c>
      <c r="M24" s="984"/>
      <c r="N24" s="985"/>
      <c r="O24" s="985"/>
      <c r="P24" s="985"/>
    </row>
    <row r="25" spans="1:16" s="173" customFormat="1" ht="25.05" customHeight="1">
      <c r="A25" s="463"/>
      <c r="B25" s="472" t="s">
        <v>51</v>
      </c>
      <c r="C25" s="495" t="s">
        <v>2</v>
      </c>
      <c r="D25" s="496">
        <v>0.128</v>
      </c>
      <c r="E25" s="899">
        <f>D25*E21</f>
        <v>6.4</v>
      </c>
      <c r="F25" s="467"/>
      <c r="G25" s="467">
        <f>F25*E25</f>
        <v>0</v>
      </c>
      <c r="H25" s="467"/>
      <c r="I25" s="493"/>
      <c r="J25" s="493"/>
      <c r="K25" s="493"/>
      <c r="L25" s="467">
        <f>K25+I25+G25</f>
        <v>0</v>
      </c>
      <c r="M25" s="462"/>
      <c r="N25" s="121"/>
      <c r="O25" s="121"/>
      <c r="P25" s="121"/>
    </row>
    <row r="26" spans="1:16" s="173" customFormat="1" ht="25.05" customHeight="1">
      <c r="A26" s="542">
        <v>4</v>
      </c>
      <c r="B26" s="469" t="s">
        <v>86</v>
      </c>
      <c r="C26" s="541" t="s">
        <v>59</v>
      </c>
      <c r="D26" s="542"/>
      <c r="E26" s="543">
        <v>7</v>
      </c>
      <c r="F26" s="542"/>
      <c r="G26" s="544"/>
      <c r="H26" s="545"/>
      <c r="I26" s="542"/>
      <c r="J26" s="545"/>
      <c r="K26" s="542"/>
      <c r="L26" s="544"/>
      <c r="M26" s="462"/>
      <c r="N26" s="121"/>
      <c r="O26" s="121"/>
      <c r="P26" s="121"/>
    </row>
    <row r="27" spans="1:16" s="173" customFormat="1" ht="25.05" customHeight="1">
      <c r="A27" s="501"/>
      <c r="B27" s="494" t="s">
        <v>42</v>
      </c>
      <c r="C27" s="495" t="s">
        <v>43</v>
      </c>
      <c r="D27" s="465">
        <v>0.22</v>
      </c>
      <c r="E27" s="508">
        <f>D27*E26</f>
        <v>1.54</v>
      </c>
      <c r="F27" s="465"/>
      <c r="G27" s="504"/>
      <c r="H27" s="467"/>
      <c r="I27" s="467">
        <f>E27*H27</f>
        <v>0</v>
      </c>
      <c r="J27" s="467"/>
      <c r="K27" s="467"/>
      <c r="L27" s="998">
        <f t="shared" ref="L27:L32" si="2">K27+I27+G27</f>
        <v>0</v>
      </c>
      <c r="M27" s="462"/>
      <c r="N27" s="121"/>
      <c r="O27" s="121"/>
      <c r="P27" s="121"/>
    </row>
    <row r="28" spans="1:16" s="173" customFormat="1" ht="25.05" customHeight="1">
      <c r="A28" s="501"/>
      <c r="B28" s="534" t="s">
        <v>166</v>
      </c>
      <c r="C28" s="460" t="s">
        <v>59</v>
      </c>
      <c r="D28" s="502">
        <v>1</v>
      </c>
      <c r="E28" s="995">
        <f>D28*E26</f>
        <v>7</v>
      </c>
      <c r="F28" s="509"/>
      <c r="G28" s="998">
        <f t="shared" ref="G28:G32" si="3">F28*E28</f>
        <v>0</v>
      </c>
      <c r="H28" s="503"/>
      <c r="I28" s="503"/>
      <c r="J28" s="503"/>
      <c r="K28" s="503"/>
      <c r="L28" s="998">
        <f t="shared" si="2"/>
        <v>0</v>
      </c>
      <c r="M28" s="462"/>
      <c r="N28" s="121"/>
      <c r="O28" s="121"/>
      <c r="P28" s="121"/>
    </row>
    <row r="29" spans="1:16" s="173" customFormat="1" ht="25.05" customHeight="1">
      <c r="A29" s="501"/>
      <c r="B29" s="530" t="s">
        <v>169</v>
      </c>
      <c r="C29" s="460" t="s">
        <v>59</v>
      </c>
      <c r="D29" s="464">
        <v>1</v>
      </c>
      <c r="E29" s="898">
        <v>5</v>
      </c>
      <c r="F29" s="546"/>
      <c r="G29" s="998">
        <f t="shared" si="3"/>
        <v>0</v>
      </c>
      <c r="H29" s="503"/>
      <c r="I29" s="503"/>
      <c r="J29" s="503"/>
      <c r="K29" s="503"/>
      <c r="L29" s="998">
        <f t="shared" si="2"/>
        <v>0</v>
      </c>
      <c r="M29" s="462"/>
      <c r="N29" s="121"/>
      <c r="O29" s="121"/>
      <c r="P29" s="121"/>
    </row>
    <row r="30" spans="1:16" s="173" customFormat="1" ht="25.05" customHeight="1">
      <c r="A30" s="501"/>
      <c r="B30" s="530" t="s">
        <v>170</v>
      </c>
      <c r="C30" s="182"/>
      <c r="D30" s="464"/>
      <c r="E30" s="897">
        <v>1</v>
      </c>
      <c r="F30" s="547"/>
      <c r="G30" s="998">
        <f>F30*E30</f>
        <v>0</v>
      </c>
      <c r="H30" s="503"/>
      <c r="I30" s="503"/>
      <c r="J30" s="503"/>
      <c r="K30" s="503"/>
      <c r="L30" s="998">
        <f>K30+I30+G30</f>
        <v>0</v>
      </c>
      <c r="M30" s="462"/>
      <c r="N30" s="121"/>
      <c r="O30" s="121"/>
      <c r="P30" s="121"/>
    </row>
    <row r="31" spans="1:16" s="173" customFormat="1" ht="25.05" customHeight="1">
      <c r="A31" s="473"/>
      <c r="B31" s="510" t="s">
        <v>183</v>
      </c>
      <c r="C31" s="460" t="s">
        <v>59</v>
      </c>
      <c r="D31" s="175">
        <v>1</v>
      </c>
      <c r="E31" s="898">
        <f>D31*E26</f>
        <v>7</v>
      </c>
      <c r="F31" s="511"/>
      <c r="G31" s="96">
        <f t="shared" si="3"/>
        <v>0</v>
      </c>
      <c r="H31" s="96"/>
      <c r="I31" s="96"/>
      <c r="J31" s="96"/>
      <c r="K31" s="96"/>
      <c r="L31" s="96">
        <f t="shared" si="2"/>
        <v>0</v>
      </c>
      <c r="M31" s="986"/>
      <c r="N31" s="985"/>
      <c r="O31" s="985"/>
      <c r="P31" s="985"/>
    </row>
    <row r="32" spans="1:16" s="173" customFormat="1" ht="25.05" customHeight="1">
      <c r="A32" s="501"/>
      <c r="B32" s="472" t="s">
        <v>51</v>
      </c>
      <c r="C32" s="495" t="s">
        <v>2</v>
      </c>
      <c r="D32" s="502">
        <v>8.2799999999999999E-2</v>
      </c>
      <c r="E32" s="508">
        <f>D32*E26</f>
        <v>0.5796</v>
      </c>
      <c r="F32" s="502"/>
      <c r="G32" s="998">
        <f t="shared" si="3"/>
        <v>0</v>
      </c>
      <c r="H32" s="503"/>
      <c r="I32" s="503"/>
      <c r="J32" s="503"/>
      <c r="K32" s="503"/>
      <c r="L32" s="998">
        <f t="shared" si="2"/>
        <v>0</v>
      </c>
      <c r="M32" s="462"/>
      <c r="N32" s="121"/>
      <c r="O32" s="121"/>
      <c r="P32" s="121"/>
    </row>
    <row r="33" spans="1:16" s="173" customFormat="1" ht="25.05" customHeight="1">
      <c r="A33" s="542">
        <v>5</v>
      </c>
      <c r="B33" s="531" t="s">
        <v>87</v>
      </c>
      <c r="C33" s="541" t="s">
        <v>59</v>
      </c>
      <c r="D33" s="542"/>
      <c r="E33" s="543">
        <v>2</v>
      </c>
      <c r="F33" s="542"/>
      <c r="G33" s="544"/>
      <c r="H33" s="545"/>
      <c r="I33" s="542"/>
      <c r="J33" s="545"/>
      <c r="K33" s="542"/>
      <c r="L33" s="544"/>
      <c r="M33" s="462"/>
      <c r="N33" s="121"/>
      <c r="O33" s="121"/>
      <c r="P33" s="121"/>
    </row>
    <row r="34" spans="1:16" s="173" customFormat="1" ht="25.05" customHeight="1">
      <c r="A34" s="501"/>
      <c r="B34" s="494" t="s">
        <v>42</v>
      </c>
      <c r="C34" s="495" t="s">
        <v>43</v>
      </c>
      <c r="D34" s="465">
        <v>0.2</v>
      </c>
      <c r="E34" s="508">
        <f>D34*E33</f>
        <v>0.4</v>
      </c>
      <c r="F34" s="465"/>
      <c r="G34" s="504"/>
      <c r="H34" s="467"/>
      <c r="I34" s="467">
        <f>E34*H34</f>
        <v>0</v>
      </c>
      <c r="J34" s="467"/>
      <c r="K34" s="467"/>
      <c r="L34" s="998">
        <f>K34+I34+G34</f>
        <v>0</v>
      </c>
      <c r="M34" s="462"/>
      <c r="N34" s="121"/>
      <c r="O34" s="121"/>
      <c r="P34" s="121"/>
    </row>
    <row r="35" spans="1:16" s="173" customFormat="1" ht="25.05" customHeight="1">
      <c r="A35" s="501"/>
      <c r="B35" s="530" t="s">
        <v>168</v>
      </c>
      <c r="C35" s="505" t="s">
        <v>59</v>
      </c>
      <c r="D35" s="502">
        <v>1</v>
      </c>
      <c r="E35" s="474">
        <f>D35*E33</f>
        <v>2</v>
      </c>
      <c r="F35" s="502"/>
      <c r="G35" s="998">
        <f>F35*E35</f>
        <v>0</v>
      </c>
      <c r="H35" s="503"/>
      <c r="I35" s="503"/>
      <c r="J35" s="503"/>
      <c r="K35" s="503"/>
      <c r="L35" s="998">
        <f>K35+I35+G35</f>
        <v>0</v>
      </c>
      <c r="M35" s="462"/>
      <c r="N35" s="121"/>
      <c r="O35" s="121"/>
      <c r="P35" s="121"/>
    </row>
    <row r="36" spans="1:16" s="173" customFormat="1" ht="25.05" customHeight="1">
      <c r="A36" s="501"/>
      <c r="B36" s="530" t="s">
        <v>169</v>
      </c>
      <c r="C36" s="182"/>
      <c r="D36" s="464"/>
      <c r="E36" s="897">
        <v>2</v>
      </c>
      <c r="F36" s="547"/>
      <c r="G36" s="998">
        <f>F36*E36</f>
        <v>0</v>
      </c>
      <c r="H36" s="503"/>
      <c r="I36" s="503"/>
      <c r="J36" s="503"/>
      <c r="K36" s="503"/>
      <c r="L36" s="998">
        <f>K36+I36+G36</f>
        <v>0</v>
      </c>
      <c r="M36" s="462"/>
      <c r="N36" s="121"/>
      <c r="O36" s="121"/>
      <c r="P36" s="121"/>
    </row>
    <row r="37" spans="1:16" s="173" customFormat="1" ht="25.05" customHeight="1">
      <c r="A37" s="473"/>
      <c r="B37" s="510" t="s">
        <v>183</v>
      </c>
      <c r="C37" s="460" t="s">
        <v>59</v>
      </c>
      <c r="D37" s="95"/>
      <c r="E37" s="898">
        <v>2</v>
      </c>
      <c r="F37" s="511"/>
      <c r="G37" s="96">
        <f t="shared" ref="G37:G38" si="4">F37*E37</f>
        <v>0</v>
      </c>
      <c r="H37" s="96"/>
      <c r="I37" s="96"/>
      <c r="J37" s="96"/>
      <c r="K37" s="96"/>
      <c r="L37" s="96">
        <f t="shared" ref="L37:L38" si="5">K37+I37+G37</f>
        <v>0</v>
      </c>
      <c r="M37" s="986"/>
      <c r="N37" s="985"/>
      <c r="O37" s="985"/>
      <c r="P37" s="985"/>
    </row>
    <row r="38" spans="1:16" s="173" customFormat="1" ht="25.05" customHeight="1">
      <c r="A38" s="501"/>
      <c r="B38" s="472" t="s">
        <v>51</v>
      </c>
      <c r="C38" s="495" t="s">
        <v>2</v>
      </c>
      <c r="D38" s="502">
        <v>8.2500000000000004E-2</v>
      </c>
      <c r="E38" s="508">
        <f>D38*E33</f>
        <v>0.16500000000000001</v>
      </c>
      <c r="F38" s="502"/>
      <c r="G38" s="998">
        <f t="shared" si="4"/>
        <v>0</v>
      </c>
      <c r="H38" s="503"/>
      <c r="I38" s="503"/>
      <c r="J38" s="503"/>
      <c r="K38" s="503"/>
      <c r="L38" s="998">
        <f t="shared" si="5"/>
        <v>0</v>
      </c>
      <c r="M38" s="462"/>
      <c r="N38" s="121"/>
      <c r="O38" s="121"/>
      <c r="P38" s="121"/>
    </row>
    <row r="39" spans="1:16" s="173" customFormat="1" ht="25.05" customHeight="1">
      <c r="A39" s="542">
        <v>6</v>
      </c>
      <c r="B39" s="531" t="s">
        <v>180</v>
      </c>
      <c r="C39" s="541" t="s">
        <v>59</v>
      </c>
      <c r="D39" s="542"/>
      <c r="E39" s="543">
        <v>1</v>
      </c>
      <c r="F39" s="542"/>
      <c r="G39" s="544"/>
      <c r="H39" s="545"/>
      <c r="I39" s="542"/>
      <c r="J39" s="545"/>
      <c r="K39" s="542"/>
      <c r="L39" s="544"/>
      <c r="M39" s="462"/>
      <c r="N39" s="121"/>
      <c r="O39" s="121"/>
      <c r="P39" s="121"/>
    </row>
    <row r="40" spans="1:16" s="173" customFormat="1" ht="25.05" customHeight="1">
      <c r="A40" s="501"/>
      <c r="B40" s="494" t="s">
        <v>42</v>
      </c>
      <c r="C40" s="495" t="s">
        <v>43</v>
      </c>
      <c r="D40" s="465">
        <v>0.27</v>
      </c>
      <c r="E40" s="508">
        <f>D40*E39</f>
        <v>0.27</v>
      </c>
      <c r="F40" s="465"/>
      <c r="G40" s="504"/>
      <c r="H40" s="467"/>
      <c r="I40" s="467">
        <f>E40*H40</f>
        <v>0</v>
      </c>
      <c r="J40" s="467"/>
      <c r="K40" s="467"/>
      <c r="L40" s="998">
        <f>K40+I40+G40</f>
        <v>0</v>
      </c>
      <c r="M40" s="462"/>
      <c r="N40" s="121"/>
      <c r="O40" s="121"/>
      <c r="P40" s="121"/>
    </row>
    <row r="41" spans="1:16" s="173" customFormat="1" ht="25.05" customHeight="1">
      <c r="A41" s="501"/>
      <c r="B41" s="530" t="s">
        <v>167</v>
      </c>
      <c r="C41" s="505" t="s">
        <v>59</v>
      </c>
      <c r="D41" s="502">
        <v>1</v>
      </c>
      <c r="E41" s="474">
        <f>D41*E39</f>
        <v>1</v>
      </c>
      <c r="F41" s="503"/>
      <c r="G41" s="998">
        <f>F41*E41</f>
        <v>0</v>
      </c>
      <c r="H41" s="503"/>
      <c r="I41" s="503"/>
      <c r="J41" s="503"/>
      <c r="K41" s="503"/>
      <c r="L41" s="998">
        <f>K41+I41+G41</f>
        <v>0</v>
      </c>
      <c r="M41" s="462"/>
      <c r="N41" s="121"/>
      <c r="O41" s="121"/>
      <c r="P41" s="121"/>
    </row>
    <row r="42" spans="1:16" s="173" customFormat="1" ht="25.05" customHeight="1">
      <c r="A42" s="501"/>
      <c r="B42" s="530" t="s">
        <v>169</v>
      </c>
      <c r="C42" s="460" t="s">
        <v>59</v>
      </c>
      <c r="D42" s="464"/>
      <c r="E42" s="897">
        <v>1</v>
      </c>
      <c r="F42" s="546"/>
      <c r="G42" s="998">
        <f t="shared" ref="G42" si="6">F42*E42</f>
        <v>0</v>
      </c>
      <c r="H42" s="503"/>
      <c r="I42" s="503"/>
      <c r="J42" s="503"/>
      <c r="K42" s="503"/>
      <c r="L42" s="998">
        <f t="shared" ref="L42" si="7">K42+I42+G42</f>
        <v>0</v>
      </c>
      <c r="M42" s="462"/>
      <c r="N42" s="121"/>
      <c r="O42" s="121"/>
      <c r="P42" s="121"/>
    </row>
    <row r="43" spans="1:16" s="173" customFormat="1" ht="25.05" customHeight="1">
      <c r="A43" s="473"/>
      <c r="B43" s="510" t="s">
        <v>183</v>
      </c>
      <c r="C43" s="460" t="s">
        <v>59</v>
      </c>
      <c r="D43" s="95"/>
      <c r="E43" s="898">
        <v>1</v>
      </c>
      <c r="F43" s="511"/>
      <c r="G43" s="96">
        <f t="shared" ref="G43:G44" si="8">F43*E43</f>
        <v>0</v>
      </c>
      <c r="H43" s="96"/>
      <c r="I43" s="96"/>
      <c r="J43" s="96"/>
      <c r="K43" s="96"/>
      <c r="L43" s="96">
        <f t="shared" ref="L43:L44" si="9">K43+I43+G43</f>
        <v>0</v>
      </c>
      <c r="M43" s="986"/>
      <c r="N43" s="985"/>
      <c r="O43" s="985"/>
      <c r="P43" s="985"/>
    </row>
    <row r="44" spans="1:16" s="173" customFormat="1" ht="25.05" customHeight="1">
      <c r="A44" s="501"/>
      <c r="B44" s="472" t="s">
        <v>51</v>
      </c>
      <c r="C44" s="495" t="s">
        <v>2</v>
      </c>
      <c r="D44" s="502">
        <v>7.46E-2</v>
      </c>
      <c r="E44" s="508">
        <f>D44*E39</f>
        <v>7.46E-2</v>
      </c>
      <c r="F44" s="502"/>
      <c r="G44" s="998">
        <f t="shared" si="8"/>
        <v>0</v>
      </c>
      <c r="H44" s="503"/>
      <c r="I44" s="503"/>
      <c r="J44" s="503"/>
      <c r="K44" s="503"/>
      <c r="L44" s="998">
        <f t="shared" si="9"/>
        <v>0</v>
      </c>
      <c r="M44" s="462"/>
      <c r="N44" s="121"/>
      <c r="O44" s="121"/>
      <c r="P44" s="121"/>
    </row>
    <row r="45" spans="1:16" s="173" customFormat="1" ht="25.05" customHeight="1">
      <c r="A45" s="501"/>
      <c r="B45" s="472"/>
      <c r="C45" s="495"/>
      <c r="D45" s="502"/>
      <c r="E45" s="508"/>
      <c r="F45" s="502"/>
      <c r="G45" s="504"/>
      <c r="H45" s="503"/>
      <c r="I45" s="502"/>
      <c r="J45" s="503"/>
      <c r="K45" s="502"/>
      <c r="L45" s="504"/>
      <c r="M45" s="462"/>
      <c r="N45" s="121"/>
      <c r="O45" s="121"/>
      <c r="P45" s="121"/>
    </row>
    <row r="46" spans="1:16" s="173" customFormat="1" ht="25.05" customHeight="1">
      <c r="A46" s="542">
        <v>7</v>
      </c>
      <c r="B46" s="531" t="s">
        <v>182</v>
      </c>
      <c r="C46" s="541" t="s">
        <v>59</v>
      </c>
      <c r="D46" s="469"/>
      <c r="E46" s="532">
        <v>15</v>
      </c>
      <c r="F46" s="542"/>
      <c r="G46" s="544"/>
      <c r="H46" s="545"/>
      <c r="I46" s="542"/>
      <c r="J46" s="545"/>
      <c r="K46" s="542"/>
      <c r="L46" s="544"/>
      <c r="M46" s="986"/>
      <c r="N46" s="985"/>
      <c r="O46" s="985"/>
      <c r="P46" s="985"/>
    </row>
    <row r="47" spans="1:16" s="173" customFormat="1" ht="25.05" customHeight="1">
      <c r="A47" s="501"/>
      <c r="B47" s="494" t="s">
        <v>42</v>
      </c>
      <c r="C47" s="495" t="s">
        <v>43</v>
      </c>
      <c r="D47" s="465">
        <v>0.69</v>
      </c>
      <c r="E47" s="508">
        <f>D47*E46</f>
        <v>10.35</v>
      </c>
      <c r="F47" s="465"/>
      <c r="G47" s="498"/>
      <c r="H47" s="467"/>
      <c r="I47" s="467">
        <f>E47*H47</f>
        <v>0</v>
      </c>
      <c r="J47" s="467"/>
      <c r="K47" s="467"/>
      <c r="L47" s="467">
        <f>K47+I47+G47</f>
        <v>0</v>
      </c>
      <c r="M47" s="462"/>
      <c r="N47" s="121"/>
      <c r="O47" s="121"/>
      <c r="P47" s="121"/>
    </row>
    <row r="48" spans="1:16" s="173" customFormat="1" ht="25.05" customHeight="1">
      <c r="A48" s="501"/>
      <c r="B48" s="472" t="s">
        <v>45</v>
      </c>
      <c r="C48" s="174" t="s">
        <v>2</v>
      </c>
      <c r="D48" s="465">
        <v>1.22</v>
      </c>
      <c r="E48" s="508">
        <f>D48*E46</f>
        <v>18.3</v>
      </c>
      <c r="F48" s="465"/>
      <c r="G48" s="498"/>
      <c r="H48" s="467"/>
      <c r="I48" s="465"/>
      <c r="J48" s="467"/>
      <c r="K48" s="465">
        <f>J48*E48</f>
        <v>0</v>
      </c>
      <c r="L48" s="498">
        <f>K48+I48+G48</f>
        <v>0</v>
      </c>
      <c r="M48" s="462"/>
      <c r="N48" s="121"/>
      <c r="O48" s="121"/>
      <c r="P48" s="121"/>
    </row>
    <row r="49" spans="1:23" s="173" customFormat="1" ht="25.05" customHeight="1">
      <c r="A49" s="501"/>
      <c r="B49" s="562" t="s">
        <v>181</v>
      </c>
      <c r="C49" s="505" t="s">
        <v>59</v>
      </c>
      <c r="D49" s="502">
        <v>1</v>
      </c>
      <c r="E49" s="996">
        <f>D49*E46</f>
        <v>15</v>
      </c>
      <c r="F49" s="503"/>
      <c r="G49" s="998">
        <f t="shared" ref="G49:G50" si="10">F49*E49</f>
        <v>0</v>
      </c>
      <c r="H49" s="503"/>
      <c r="I49" s="503"/>
      <c r="J49" s="503"/>
      <c r="K49" s="503"/>
      <c r="L49" s="998">
        <f t="shared" ref="L49:L50" si="11">K49+I49+G49</f>
        <v>0</v>
      </c>
      <c r="M49" s="462"/>
      <c r="N49" s="121"/>
      <c r="O49" s="121"/>
      <c r="P49" s="121"/>
    </row>
    <row r="50" spans="1:23" s="173" customFormat="1" ht="25.05" customHeight="1">
      <c r="A50" s="501"/>
      <c r="B50" s="472" t="s">
        <v>51</v>
      </c>
      <c r="C50" s="495" t="s">
        <v>2</v>
      </c>
      <c r="D50" s="465">
        <v>1.33</v>
      </c>
      <c r="E50" s="508">
        <f>D50*E46</f>
        <v>19.950000000000003</v>
      </c>
      <c r="F50" s="502"/>
      <c r="G50" s="998">
        <f t="shared" si="10"/>
        <v>0</v>
      </c>
      <c r="H50" s="503"/>
      <c r="I50" s="503"/>
      <c r="J50" s="503"/>
      <c r="K50" s="503"/>
      <c r="L50" s="998">
        <f t="shared" si="11"/>
        <v>0</v>
      </c>
      <c r="M50" s="462"/>
      <c r="N50" s="121"/>
      <c r="O50" s="121"/>
      <c r="P50" s="121"/>
    </row>
    <row r="51" spans="1:23" s="173" customFormat="1" ht="25.05" customHeight="1">
      <c r="A51" s="542">
        <v>8</v>
      </c>
      <c r="B51" s="469" t="s">
        <v>175</v>
      </c>
      <c r="C51" s="555"/>
      <c r="D51" s="556"/>
      <c r="E51" s="557"/>
      <c r="F51" s="558"/>
      <c r="G51" s="559"/>
      <c r="H51" s="560"/>
      <c r="I51" s="559"/>
      <c r="J51" s="560"/>
      <c r="K51" s="559"/>
      <c r="L51" s="559"/>
      <c r="M51" s="462"/>
      <c r="N51" s="121"/>
      <c r="O51" s="121"/>
      <c r="P51" s="121"/>
    </row>
    <row r="52" spans="1:23" s="173" customFormat="1" ht="25.05" customHeight="1">
      <c r="A52" s="501"/>
      <c r="B52" s="530" t="s">
        <v>176</v>
      </c>
      <c r="C52" s="174" t="s">
        <v>59</v>
      </c>
      <c r="D52" s="465"/>
      <c r="E52" s="474">
        <v>5</v>
      </c>
      <c r="F52" s="503"/>
      <c r="G52" s="999">
        <f t="shared" ref="G52:G55" si="12">E52*F52</f>
        <v>0</v>
      </c>
      <c r="H52" s="999"/>
      <c r="I52" s="999"/>
      <c r="J52" s="999"/>
      <c r="K52" s="999"/>
      <c r="L52" s="999">
        <f t="shared" ref="L52:L55" si="13">K52+I52+G52</f>
        <v>0</v>
      </c>
      <c r="M52" s="462"/>
      <c r="N52" s="121"/>
      <c r="O52" s="121"/>
      <c r="P52" s="121"/>
    </row>
    <row r="53" spans="1:23" s="173" customFormat="1" ht="25.05" customHeight="1">
      <c r="A53" s="501"/>
      <c r="B53" s="563" t="s">
        <v>177</v>
      </c>
      <c r="C53" s="174" t="s">
        <v>59</v>
      </c>
      <c r="D53" s="561"/>
      <c r="E53" s="997">
        <v>30</v>
      </c>
      <c r="F53" s="503"/>
      <c r="G53" s="999">
        <f t="shared" si="12"/>
        <v>0</v>
      </c>
      <c r="H53" s="999"/>
      <c r="I53" s="999"/>
      <c r="J53" s="999"/>
      <c r="K53" s="999"/>
      <c r="L53" s="999">
        <f t="shared" si="13"/>
        <v>0</v>
      </c>
      <c r="M53" s="462"/>
      <c r="N53" s="121"/>
      <c r="O53" s="121"/>
      <c r="P53" s="121"/>
    </row>
    <row r="54" spans="1:23" s="173" customFormat="1" ht="25.05" customHeight="1">
      <c r="A54" s="501"/>
      <c r="B54" s="530" t="s">
        <v>178</v>
      </c>
      <c r="C54" s="174" t="s">
        <v>59</v>
      </c>
      <c r="D54" s="561"/>
      <c r="E54" s="997">
        <v>25</v>
      </c>
      <c r="F54" s="503"/>
      <c r="G54" s="999">
        <f t="shared" si="12"/>
        <v>0</v>
      </c>
      <c r="H54" s="999"/>
      <c r="I54" s="999"/>
      <c r="J54" s="999"/>
      <c r="K54" s="999"/>
      <c r="L54" s="999">
        <f t="shared" si="13"/>
        <v>0</v>
      </c>
      <c r="M54" s="462"/>
      <c r="N54" s="121"/>
      <c r="O54" s="121"/>
      <c r="P54" s="121"/>
    </row>
    <row r="55" spans="1:23" s="173" customFormat="1" ht="25.05" customHeight="1">
      <c r="A55" s="501"/>
      <c r="B55" s="530" t="s">
        <v>179</v>
      </c>
      <c r="C55" s="174" t="s">
        <v>59</v>
      </c>
      <c r="D55" s="561"/>
      <c r="E55" s="997">
        <v>20</v>
      </c>
      <c r="F55" s="503"/>
      <c r="G55" s="999">
        <f t="shared" si="12"/>
        <v>0</v>
      </c>
      <c r="H55" s="999"/>
      <c r="I55" s="999"/>
      <c r="J55" s="999"/>
      <c r="K55" s="999"/>
      <c r="L55" s="999">
        <f t="shared" si="13"/>
        <v>0</v>
      </c>
      <c r="M55" s="462"/>
      <c r="N55" s="121"/>
      <c r="O55" s="121"/>
      <c r="P55" s="121"/>
    </row>
    <row r="56" spans="1:23" s="173" customFormat="1" ht="25.05" customHeight="1" thickBot="1">
      <c r="A56" s="501"/>
      <c r="B56" s="472"/>
      <c r="C56" s="174"/>
      <c r="D56" s="465"/>
      <c r="E56" s="474"/>
      <c r="F56" s="503"/>
      <c r="G56" s="498"/>
      <c r="H56" s="467"/>
      <c r="I56" s="498"/>
      <c r="J56" s="467"/>
      <c r="K56" s="498"/>
      <c r="L56" s="498"/>
      <c r="M56" s="462"/>
      <c r="N56" s="121"/>
      <c r="O56" s="121"/>
      <c r="P56" s="121"/>
    </row>
    <row r="57" spans="1:23" s="41" customFormat="1" ht="25.05" customHeight="1">
      <c r="A57" s="184"/>
      <c r="B57" s="186" t="s">
        <v>21</v>
      </c>
      <c r="C57" s="186"/>
      <c r="D57" s="185"/>
      <c r="E57" s="186"/>
      <c r="F57" s="186"/>
      <c r="G57" s="187">
        <f>SUM(G9:G56)</f>
        <v>0</v>
      </c>
      <c r="H57" s="187"/>
      <c r="I57" s="187">
        <f>SUM(I9:I56)</f>
        <v>0</v>
      </c>
      <c r="J57" s="187"/>
      <c r="K57" s="187">
        <f>SUM(K9:K56)</f>
        <v>0</v>
      </c>
      <c r="L57" s="187">
        <f>SUM(L9:L56)</f>
        <v>0</v>
      </c>
      <c r="M57" s="462"/>
      <c r="N57" s="121"/>
      <c r="O57" s="121"/>
      <c r="P57" s="121"/>
      <c r="Q57" s="173"/>
      <c r="R57" s="173"/>
      <c r="S57" s="173"/>
      <c r="T57" s="173"/>
      <c r="U57" s="173"/>
      <c r="V57" s="173"/>
      <c r="W57" s="173"/>
    </row>
    <row r="58" spans="1:23" s="173" customFormat="1" ht="25.05" customHeight="1">
      <c r="A58" s="682"/>
      <c r="B58" s="690" t="s">
        <v>267</v>
      </c>
      <c r="C58" s="825">
        <v>0.02</v>
      </c>
      <c r="D58" s="684"/>
      <c r="E58" s="685"/>
      <c r="F58" s="685"/>
      <c r="G58" s="688"/>
      <c r="H58" s="685"/>
      <c r="I58" s="688"/>
      <c r="J58" s="687"/>
      <c r="K58" s="688"/>
      <c r="L58" s="688">
        <f>G57*C58</f>
        <v>0</v>
      </c>
      <c r="M58" s="145"/>
      <c r="N58" s="121"/>
      <c r="T58" s="250"/>
    </row>
    <row r="59" spans="1:23" s="173" customFormat="1" ht="25.05" customHeight="1">
      <c r="A59" s="682"/>
      <c r="B59" s="122" t="s">
        <v>21</v>
      </c>
      <c r="C59" s="675"/>
      <c r="D59" s="684"/>
      <c r="E59" s="685"/>
      <c r="F59" s="685"/>
      <c r="G59" s="688"/>
      <c r="H59" s="685"/>
      <c r="I59" s="688"/>
      <c r="J59" s="687"/>
      <c r="K59" s="688"/>
      <c r="L59" s="826">
        <f>L57+L58</f>
        <v>0</v>
      </c>
      <c r="M59" s="145"/>
      <c r="N59" s="121"/>
      <c r="T59" s="250"/>
    </row>
    <row r="60" spans="1:23" s="41" customFormat="1" ht="25.05" customHeight="1">
      <c r="A60" s="188"/>
      <c r="B60" s="500" t="s">
        <v>81</v>
      </c>
      <c r="C60" s="512">
        <v>0.75</v>
      </c>
      <c r="D60" s="824"/>
      <c r="E60" s="512"/>
      <c r="F60" s="824"/>
      <c r="G60" s="513"/>
      <c r="H60" s="513"/>
      <c r="I60" s="513"/>
      <c r="J60" s="513"/>
      <c r="K60" s="514"/>
      <c r="L60" s="467">
        <f>I57*C60</f>
        <v>0</v>
      </c>
      <c r="M60" s="823"/>
      <c r="N60" s="121"/>
      <c r="O60" s="121"/>
      <c r="P60" s="121"/>
      <c r="Q60" s="173"/>
      <c r="R60" s="173"/>
      <c r="S60" s="173"/>
      <c r="T60" s="173"/>
      <c r="U60" s="173"/>
      <c r="V60" s="173"/>
      <c r="W60" s="173"/>
    </row>
    <row r="61" spans="1:23" s="41" customFormat="1" ht="25.05" customHeight="1">
      <c r="A61" s="188"/>
      <c r="B61" s="824" t="s">
        <v>21</v>
      </c>
      <c r="C61" s="473"/>
      <c r="D61" s="824"/>
      <c r="E61" s="473"/>
      <c r="F61" s="473"/>
      <c r="G61" s="515"/>
      <c r="H61" s="515"/>
      <c r="I61" s="515"/>
      <c r="J61" s="515"/>
      <c r="K61" s="516"/>
      <c r="L61" s="493">
        <f>L59+L60</f>
        <v>0</v>
      </c>
      <c r="M61" s="823"/>
      <c r="N61" s="121"/>
      <c r="O61" s="121"/>
      <c r="P61" s="121"/>
      <c r="Q61" s="173"/>
      <c r="R61" s="173"/>
      <c r="S61" s="173"/>
      <c r="T61" s="173"/>
      <c r="U61" s="173"/>
      <c r="V61" s="173"/>
      <c r="W61" s="173"/>
    </row>
    <row r="62" spans="1:23" s="41" customFormat="1" ht="25.05" customHeight="1">
      <c r="A62" s="188"/>
      <c r="B62" s="500" t="s">
        <v>84</v>
      </c>
      <c r="C62" s="512">
        <v>0.08</v>
      </c>
      <c r="D62" s="824"/>
      <c r="E62" s="512"/>
      <c r="F62" s="824"/>
      <c r="G62" s="513"/>
      <c r="H62" s="513"/>
      <c r="I62" s="513"/>
      <c r="J62" s="513"/>
      <c r="K62" s="514"/>
      <c r="L62" s="467">
        <f>L61*C62</f>
        <v>0</v>
      </c>
      <c r="M62" s="823"/>
      <c r="N62" s="121"/>
      <c r="O62" s="121"/>
      <c r="P62" s="121"/>
      <c r="Q62" s="173"/>
      <c r="R62" s="173"/>
      <c r="S62" s="173"/>
      <c r="T62" s="173"/>
      <c r="U62" s="173"/>
      <c r="V62" s="173"/>
      <c r="W62" s="173"/>
    </row>
    <row r="63" spans="1:23" s="173" customFormat="1" ht="25.05" customHeight="1">
      <c r="A63" s="188"/>
      <c r="B63" s="824" t="s">
        <v>21</v>
      </c>
      <c r="C63" s="473"/>
      <c r="D63" s="824"/>
      <c r="E63" s="473"/>
      <c r="F63" s="473"/>
      <c r="G63" s="515"/>
      <c r="H63" s="515"/>
      <c r="I63" s="515"/>
      <c r="J63" s="515"/>
      <c r="K63" s="516"/>
      <c r="L63" s="493">
        <f>SUM(L61:L62)</f>
        <v>0</v>
      </c>
      <c r="M63" s="823"/>
      <c r="N63" s="121"/>
      <c r="O63" s="121"/>
      <c r="P63" s="121"/>
    </row>
    <row r="64" spans="1:23" s="173" customFormat="1" ht="15.75" customHeight="1">
      <c r="A64" s="501"/>
      <c r="B64" s="506"/>
      <c r="C64" s="472"/>
      <c r="D64" s="502"/>
      <c r="E64" s="506"/>
      <c r="F64" s="502"/>
      <c r="G64" s="506"/>
      <c r="H64" s="507"/>
      <c r="I64" s="506"/>
      <c r="J64" s="507"/>
      <c r="K64" s="506"/>
      <c r="L64" s="506"/>
      <c r="M64" s="462"/>
      <c r="N64" s="121"/>
      <c r="O64" s="121"/>
      <c r="P64" s="121"/>
    </row>
    <row r="65" spans="1:20" s="41" customFormat="1" ht="15.75" customHeight="1">
      <c r="A65" s="473"/>
      <c r="B65" s="517"/>
      <c r="C65" s="465"/>
      <c r="D65" s="465"/>
      <c r="E65" s="467"/>
      <c r="F65" s="503"/>
      <c r="G65" s="498"/>
      <c r="H65" s="467"/>
      <c r="I65" s="498"/>
      <c r="J65" s="467"/>
      <c r="K65" s="498"/>
      <c r="L65" s="498"/>
      <c r="M65" s="462"/>
      <c r="N65" s="462"/>
      <c r="O65" s="462"/>
      <c r="P65" s="462"/>
    </row>
    <row r="66" spans="1:20" s="8" customFormat="1">
      <c r="A66" s="487"/>
      <c r="B66" s="487" t="s">
        <v>171</v>
      </c>
      <c r="C66" s="455"/>
      <c r="D66" s="490"/>
      <c r="E66" s="456"/>
      <c r="F66" s="456"/>
      <c r="G66" s="456"/>
      <c r="H66" s="456"/>
      <c r="I66" s="456"/>
      <c r="J66" s="456"/>
      <c r="K66" s="456"/>
      <c r="L66" s="456"/>
      <c r="M66" s="489"/>
      <c r="N66" s="489"/>
      <c r="O66" s="489"/>
      <c r="P66" s="489"/>
      <c r="Q66" s="489"/>
    </row>
    <row r="67" spans="1:20" s="10" customFormat="1" ht="49.8" customHeight="1">
      <c r="A67" s="469">
        <v>1</v>
      </c>
      <c r="B67" s="531" t="s">
        <v>174</v>
      </c>
      <c r="C67" s="469" t="s">
        <v>41</v>
      </c>
      <c r="D67" s="470"/>
      <c r="E67" s="471">
        <v>5.4</v>
      </c>
      <c r="F67" s="471"/>
      <c r="G67" s="471"/>
      <c r="H67" s="471"/>
      <c r="I67" s="471"/>
      <c r="J67" s="471"/>
      <c r="K67" s="471"/>
      <c r="L67" s="471"/>
      <c r="M67" s="989"/>
      <c r="N67" s="990"/>
      <c r="O67" s="990"/>
      <c r="P67" s="990"/>
      <c r="Q67" s="990"/>
    </row>
    <row r="68" spans="1:20" s="8" customFormat="1" ht="17.399999999999999">
      <c r="A68" s="487"/>
      <c r="B68" s="457" t="s">
        <v>42</v>
      </c>
      <c r="C68" s="921" t="s">
        <v>124</v>
      </c>
      <c r="D68" s="490">
        <v>1</v>
      </c>
      <c r="E68" s="474">
        <f>D68*E67</f>
        <v>5.4</v>
      </c>
      <c r="F68" s="467"/>
      <c r="G68" s="456"/>
      <c r="H68" s="456"/>
      <c r="I68" s="456">
        <f>H68*E68</f>
        <v>0</v>
      </c>
      <c r="J68" s="456"/>
      <c r="K68" s="456"/>
      <c r="L68" s="456">
        <f>K68+I68+G68</f>
        <v>0</v>
      </c>
      <c r="M68" s="489"/>
      <c r="N68" s="489"/>
      <c r="O68" s="489"/>
      <c r="P68" s="489"/>
      <c r="Q68" s="489"/>
    </row>
    <row r="69" spans="1:20" s="4" customFormat="1" ht="17.399999999999999">
      <c r="A69" s="549">
        <v>2</v>
      </c>
      <c r="B69" s="550" t="s">
        <v>317</v>
      </c>
      <c r="C69" s="551" t="s">
        <v>172</v>
      </c>
      <c r="D69" s="552"/>
      <c r="E69" s="553">
        <v>4.2</v>
      </c>
      <c r="F69" s="554"/>
      <c r="G69" s="554"/>
      <c r="H69" s="554"/>
      <c r="I69" s="554"/>
      <c r="J69" s="554"/>
      <c r="K69" s="554"/>
      <c r="L69" s="554"/>
      <c r="M69" s="548"/>
      <c r="N69" s="548"/>
      <c r="O69" s="548"/>
      <c r="P69" s="548"/>
      <c r="Q69" s="548"/>
    </row>
    <row r="70" spans="1:20" s="8" customFormat="1" ht="17.399999999999999">
      <c r="A70" s="487"/>
      <c r="B70" s="457" t="s">
        <v>42</v>
      </c>
      <c r="C70" s="921" t="s">
        <v>124</v>
      </c>
      <c r="D70" s="490">
        <v>1</v>
      </c>
      <c r="E70" s="474">
        <f>D70*E69</f>
        <v>4.2</v>
      </c>
      <c r="F70" s="456"/>
      <c r="G70" s="456"/>
      <c r="H70" s="456"/>
      <c r="I70" s="456">
        <f>H70*E70</f>
        <v>0</v>
      </c>
      <c r="J70" s="456"/>
      <c r="K70" s="456"/>
      <c r="L70" s="456">
        <f>K70+I70+G70</f>
        <v>0</v>
      </c>
      <c r="M70" s="489"/>
      <c r="N70" s="489"/>
      <c r="O70" s="489"/>
      <c r="P70" s="489"/>
      <c r="Q70" s="489"/>
    </row>
    <row r="71" spans="1:20" s="8" customFormat="1">
      <c r="A71" s="487"/>
      <c r="B71" s="457" t="s">
        <v>173</v>
      </c>
      <c r="C71" s="487" t="s">
        <v>61</v>
      </c>
      <c r="D71" s="490"/>
      <c r="E71" s="467">
        <v>20</v>
      </c>
      <c r="F71" s="467"/>
      <c r="G71" s="488">
        <f>F71*E71</f>
        <v>0</v>
      </c>
      <c r="H71" s="488"/>
      <c r="I71" s="488"/>
      <c r="J71" s="488"/>
      <c r="K71" s="488"/>
      <c r="L71" s="488">
        <f>K71+I71+G71</f>
        <v>0</v>
      </c>
      <c r="M71" s="489"/>
      <c r="N71" s="489"/>
      <c r="O71" s="489"/>
      <c r="P71" s="489"/>
      <c r="Q71" s="489"/>
    </row>
    <row r="72" spans="1:20" s="195" customFormat="1" ht="17.399999999999999" customHeight="1">
      <c r="A72" s="518"/>
      <c r="B72" s="519" t="s">
        <v>122</v>
      </c>
      <c r="C72" s="496"/>
      <c r="D72" s="519"/>
      <c r="E72" s="496">
        <v>0.6</v>
      </c>
      <c r="F72" s="474"/>
      <c r="G72" s="488">
        <f>F72*E72</f>
        <v>0</v>
      </c>
      <c r="H72" s="488"/>
      <c r="I72" s="488"/>
      <c r="J72" s="488"/>
      <c r="K72" s="488"/>
      <c r="L72" s="488">
        <f>K72+I72+G72</f>
        <v>0</v>
      </c>
      <c r="M72" s="193"/>
      <c r="N72" s="194"/>
      <c r="O72" s="194"/>
      <c r="P72" s="194"/>
    </row>
    <row r="73" spans="1:20" s="49" customFormat="1">
      <c r="A73" s="473"/>
      <c r="B73" s="473" t="s">
        <v>21</v>
      </c>
      <c r="C73" s="473"/>
      <c r="D73" s="466"/>
      <c r="E73" s="493"/>
      <c r="F73" s="493"/>
      <c r="G73" s="515">
        <f>SUM(G67:G72)</f>
        <v>0</v>
      </c>
      <c r="H73" s="515"/>
      <c r="I73" s="515">
        <f>SUM(I67:I72)</f>
        <v>0</v>
      </c>
      <c r="J73" s="515"/>
      <c r="K73" s="515">
        <f>SUM(K67:K72)</f>
        <v>0</v>
      </c>
      <c r="L73" s="515">
        <f>SUM(L67:L72)</f>
        <v>0</v>
      </c>
      <c r="M73" s="196"/>
      <c r="N73" s="196"/>
      <c r="O73" s="196"/>
      <c r="P73" s="196"/>
    </row>
    <row r="74" spans="1:20" s="173" customFormat="1" ht="16.5" customHeight="1">
      <c r="A74" s="682"/>
      <c r="B74" s="690" t="s">
        <v>267</v>
      </c>
      <c r="C74" s="825">
        <v>0.05</v>
      </c>
      <c r="D74" s="684"/>
      <c r="E74" s="685"/>
      <c r="F74" s="685"/>
      <c r="G74" s="688"/>
      <c r="H74" s="685"/>
      <c r="I74" s="688"/>
      <c r="J74" s="687"/>
      <c r="K74" s="688"/>
      <c r="L74" s="688">
        <f>G73*C74</f>
        <v>0</v>
      </c>
      <c r="M74" s="145"/>
      <c r="N74" s="121"/>
      <c r="T74" s="250"/>
    </row>
    <row r="75" spans="1:20" s="173" customFormat="1" ht="16.5" customHeight="1">
      <c r="A75" s="682"/>
      <c r="B75" s="122" t="s">
        <v>21</v>
      </c>
      <c r="C75" s="675"/>
      <c r="D75" s="684"/>
      <c r="E75" s="685"/>
      <c r="F75" s="685"/>
      <c r="G75" s="688"/>
      <c r="H75" s="685"/>
      <c r="I75" s="688"/>
      <c r="J75" s="687"/>
      <c r="K75" s="688"/>
      <c r="L75" s="826">
        <f>L73+L74</f>
        <v>0</v>
      </c>
      <c r="M75" s="145"/>
      <c r="N75" s="121"/>
      <c r="T75" s="250"/>
    </row>
    <row r="76" spans="1:20" s="50" customFormat="1">
      <c r="A76" s="473"/>
      <c r="B76" s="844" t="s">
        <v>81</v>
      </c>
      <c r="C76" s="520">
        <v>0.1</v>
      </c>
      <c r="D76" s="466"/>
      <c r="E76" s="467"/>
      <c r="F76" s="467"/>
      <c r="G76" s="513"/>
      <c r="H76" s="513"/>
      <c r="I76" s="513"/>
      <c r="J76" s="513"/>
      <c r="K76" s="513"/>
      <c r="L76" s="513">
        <f>L73*C76</f>
        <v>0</v>
      </c>
      <c r="M76" s="991"/>
      <c r="N76" s="992"/>
      <c r="O76" s="992"/>
      <c r="P76" s="992"/>
    </row>
    <row r="77" spans="1:20" s="49" customFormat="1">
      <c r="A77" s="473"/>
      <c r="B77" s="844" t="s">
        <v>21</v>
      </c>
      <c r="C77" s="521"/>
      <c r="D77" s="466"/>
      <c r="E77" s="493"/>
      <c r="F77" s="493"/>
      <c r="G77" s="515"/>
      <c r="H77" s="515"/>
      <c r="I77" s="515"/>
      <c r="J77" s="515"/>
      <c r="K77" s="515"/>
      <c r="L77" s="515">
        <f>SUM(L75:L76)</f>
        <v>0</v>
      </c>
      <c r="M77" s="196"/>
      <c r="N77" s="196"/>
      <c r="O77" s="196"/>
      <c r="P77" s="196"/>
    </row>
    <row r="78" spans="1:20" s="50" customFormat="1">
      <c r="A78" s="473"/>
      <c r="B78" s="500" t="s">
        <v>84</v>
      </c>
      <c r="C78" s="522">
        <v>0.08</v>
      </c>
      <c r="D78" s="466"/>
      <c r="E78" s="467"/>
      <c r="F78" s="467"/>
      <c r="G78" s="513"/>
      <c r="H78" s="513"/>
      <c r="I78" s="513"/>
      <c r="J78" s="513"/>
      <c r="K78" s="513"/>
      <c r="L78" s="513">
        <f>L77*C78</f>
        <v>0</v>
      </c>
      <c r="M78" s="843"/>
      <c r="N78" s="843"/>
      <c r="O78" s="843"/>
      <c r="P78" s="843"/>
    </row>
    <row r="79" spans="1:20" s="49" customFormat="1" ht="15.75" customHeight="1">
      <c r="A79" s="473"/>
      <c r="B79" s="844" t="s">
        <v>21</v>
      </c>
      <c r="C79" s="473"/>
      <c r="D79" s="844"/>
      <c r="E79" s="493"/>
      <c r="F79" s="493"/>
      <c r="G79" s="515"/>
      <c r="H79" s="515"/>
      <c r="I79" s="515"/>
      <c r="J79" s="515"/>
      <c r="K79" s="515"/>
      <c r="L79" s="515">
        <f>SUM(L77:L78)</f>
        <v>0</v>
      </c>
      <c r="M79" s="196"/>
      <c r="N79" s="196"/>
      <c r="O79" s="196"/>
      <c r="P79" s="196"/>
    </row>
    <row r="80" spans="1:20" s="68" customFormat="1" ht="15.75" customHeight="1">
      <c r="A80" s="473"/>
      <c r="B80" s="473" t="s">
        <v>22</v>
      </c>
      <c r="C80" s="473"/>
      <c r="D80" s="473"/>
      <c r="E80" s="493"/>
      <c r="F80" s="493"/>
      <c r="G80" s="515"/>
      <c r="H80" s="515"/>
      <c r="I80" s="515"/>
      <c r="J80" s="515"/>
      <c r="K80" s="515"/>
      <c r="L80" s="515">
        <f>L79+L63</f>
        <v>0</v>
      </c>
      <c r="M80" s="154"/>
      <c r="N80" s="154"/>
      <c r="O80" s="154"/>
      <c r="P80" s="154"/>
    </row>
    <row r="81" spans="1:23" s="264" customFormat="1" ht="15.75" customHeight="1">
      <c r="A81" s="523"/>
      <c r="B81" s="525" t="s">
        <v>92</v>
      </c>
      <c r="C81" s="524"/>
      <c r="D81" s="524"/>
      <c r="E81" s="524"/>
      <c r="F81" s="524"/>
      <c r="G81" s="524"/>
      <c r="H81" s="526"/>
      <c r="I81" s="524"/>
      <c r="J81" s="526"/>
      <c r="K81" s="524"/>
      <c r="L81" s="527">
        <f>L79</f>
        <v>0</v>
      </c>
      <c r="M81" s="528"/>
      <c r="N81" s="529"/>
      <c r="O81" s="529"/>
      <c r="P81" s="529"/>
    </row>
    <row r="82" spans="1:23" s="264" customFormat="1" ht="15.75" customHeight="1">
      <c r="A82" s="523"/>
      <c r="B82" s="525" t="s">
        <v>18</v>
      </c>
      <c r="C82" s="524"/>
      <c r="D82" s="524"/>
      <c r="E82" s="524"/>
      <c r="F82" s="524"/>
      <c r="G82" s="524"/>
      <c r="H82" s="526"/>
      <c r="I82" s="524"/>
      <c r="J82" s="526"/>
      <c r="K82" s="524"/>
      <c r="L82" s="527">
        <f>L63</f>
        <v>0</v>
      </c>
      <c r="M82" s="528"/>
      <c r="N82" s="529"/>
      <c r="O82" s="529"/>
      <c r="P82" s="529"/>
    </row>
    <row r="83" spans="1:23" s="39" customFormat="1" ht="15.75" customHeight="1">
      <c r="B83" s="235"/>
      <c r="C83" s="46"/>
      <c r="D83" s="203"/>
      <c r="E83" s="235"/>
      <c r="F83" s="203"/>
      <c r="G83" s="235"/>
      <c r="H83" s="204"/>
      <c r="I83" s="235"/>
      <c r="J83" s="204"/>
      <c r="K83" s="235"/>
      <c r="L83" s="235"/>
      <c r="M83" s="461"/>
      <c r="N83" s="121"/>
      <c r="O83" s="121"/>
      <c r="P83" s="121"/>
      <c r="Q83" s="173"/>
      <c r="R83" s="173"/>
      <c r="S83" s="173"/>
      <c r="T83" s="173"/>
      <c r="U83" s="173"/>
      <c r="V83" s="173"/>
      <c r="W83" s="173"/>
    </row>
    <row r="84" spans="1:23" s="39" customFormat="1" ht="15.75" customHeight="1">
      <c r="B84" s="235"/>
      <c r="C84" s="46"/>
      <c r="D84" s="203"/>
      <c r="E84" s="235"/>
      <c r="F84" s="203"/>
      <c r="G84" s="235"/>
      <c r="H84" s="204"/>
      <c r="I84" s="235"/>
      <c r="J84" s="204"/>
      <c r="K84" s="235"/>
      <c r="L84" s="235"/>
      <c r="M84" s="461"/>
      <c r="N84" s="121"/>
      <c r="O84" s="121"/>
      <c r="P84" s="121"/>
      <c r="Q84" s="173"/>
      <c r="R84" s="173"/>
      <c r="S84" s="173"/>
      <c r="T84" s="173"/>
      <c r="U84" s="173"/>
      <c r="V84" s="173"/>
      <c r="W84" s="173"/>
    </row>
    <row r="85" spans="1:23" s="39" customFormat="1" ht="15.75" customHeight="1">
      <c r="B85" s="235"/>
      <c r="C85" s="46"/>
      <c r="D85" s="203"/>
      <c r="E85" s="235"/>
      <c r="F85" s="203"/>
      <c r="G85" s="235"/>
      <c r="H85" s="204"/>
      <c r="I85" s="235"/>
      <c r="J85" s="204"/>
      <c r="K85" s="235"/>
      <c r="L85" s="235"/>
      <c r="M85" s="461"/>
      <c r="N85" s="121"/>
      <c r="O85" s="121"/>
      <c r="P85" s="121"/>
      <c r="Q85" s="173"/>
      <c r="R85" s="173"/>
      <c r="S85" s="173"/>
      <c r="T85" s="173"/>
      <c r="U85" s="173"/>
      <c r="V85" s="173"/>
      <c r="W85" s="173"/>
    </row>
    <row r="86" spans="1:23" s="39" customFormat="1" ht="15.75" customHeight="1">
      <c r="B86" s="59"/>
      <c r="C86" s="17"/>
      <c r="D86" s="40"/>
      <c r="E86" s="59"/>
      <c r="F86" s="40"/>
      <c r="G86" s="59"/>
      <c r="H86" s="205"/>
      <c r="I86" s="59"/>
      <c r="J86" s="205"/>
      <c r="K86" s="59"/>
      <c r="L86" s="59"/>
      <c r="M86" s="462"/>
      <c r="N86" s="121"/>
      <c r="O86" s="121"/>
      <c r="P86" s="121"/>
      <c r="Q86" s="173"/>
      <c r="R86" s="173"/>
      <c r="S86" s="173"/>
      <c r="T86" s="173"/>
      <c r="U86" s="173"/>
      <c r="V86" s="173"/>
      <c r="W86" s="173"/>
    </row>
    <row r="87" spans="1:23" s="39" customFormat="1" ht="15.75" customHeight="1">
      <c r="B87" s="59"/>
      <c r="C87" s="17"/>
      <c r="D87" s="40"/>
      <c r="E87" s="59"/>
      <c r="F87" s="40"/>
      <c r="G87" s="59"/>
      <c r="H87" s="205"/>
      <c r="I87" s="59"/>
      <c r="J87" s="205"/>
      <c r="K87" s="59"/>
      <c r="L87" s="59"/>
      <c r="M87" s="462"/>
      <c r="N87" s="121"/>
      <c r="O87" s="121"/>
      <c r="P87" s="121"/>
      <c r="Q87" s="173"/>
      <c r="R87" s="173"/>
      <c r="S87" s="173"/>
      <c r="T87" s="173"/>
      <c r="U87" s="173"/>
      <c r="V87" s="173"/>
      <c r="W87" s="173"/>
    </row>
    <row r="88" spans="1:23" s="39" customFormat="1" ht="15.75" customHeight="1">
      <c r="B88" s="59"/>
      <c r="C88" s="17"/>
      <c r="D88" s="40"/>
      <c r="E88" s="59"/>
      <c r="F88" s="40"/>
      <c r="G88" s="59"/>
      <c r="H88" s="205"/>
      <c r="I88" s="59"/>
      <c r="J88" s="205"/>
      <c r="K88" s="59"/>
      <c r="L88" s="59"/>
      <c r="M88" s="462"/>
      <c r="N88" s="121"/>
      <c r="O88" s="121"/>
      <c r="P88" s="121"/>
      <c r="Q88" s="173"/>
      <c r="R88" s="173"/>
      <c r="S88" s="173"/>
      <c r="T88" s="173"/>
      <c r="U88" s="173"/>
      <c r="V88" s="173"/>
      <c r="W88" s="173"/>
    </row>
    <row r="89" spans="1:23" s="39" customFormat="1" ht="15.75" customHeight="1">
      <c r="B89" s="59"/>
      <c r="C89" s="17"/>
      <c r="D89" s="40"/>
      <c r="E89" s="59"/>
      <c r="F89" s="40"/>
      <c r="G89" s="59"/>
      <c r="H89" s="205"/>
      <c r="I89" s="59"/>
      <c r="J89" s="205"/>
      <c r="K89" s="59"/>
      <c r="L89" s="59"/>
      <c r="M89" s="462"/>
      <c r="N89" s="121"/>
      <c r="O89" s="121"/>
      <c r="P89" s="121"/>
      <c r="Q89" s="173"/>
      <c r="R89" s="173"/>
      <c r="S89" s="173"/>
      <c r="T89" s="173"/>
      <c r="U89" s="173"/>
      <c r="V89" s="173"/>
      <c r="W89" s="173"/>
    </row>
    <row r="90" spans="1:23" s="39" customFormat="1" ht="15.75" customHeight="1">
      <c r="B90" s="59"/>
      <c r="C90" s="17"/>
      <c r="D90" s="40"/>
      <c r="E90" s="59"/>
      <c r="F90" s="40"/>
      <c r="G90" s="59"/>
      <c r="H90" s="205"/>
      <c r="I90" s="59"/>
      <c r="J90" s="205"/>
      <c r="K90" s="59"/>
      <c r="L90" s="59"/>
      <c r="M90" s="462"/>
      <c r="N90" s="121"/>
      <c r="O90" s="121"/>
      <c r="P90" s="121"/>
      <c r="Q90" s="173"/>
      <c r="R90" s="173"/>
      <c r="S90" s="173"/>
      <c r="T90" s="173"/>
      <c r="U90" s="173"/>
      <c r="V90" s="173"/>
      <c r="W90" s="173"/>
    </row>
    <row r="91" spans="1:23" s="39" customFormat="1" ht="15.75" customHeight="1">
      <c r="B91" s="59"/>
      <c r="C91" s="17"/>
      <c r="D91" s="40"/>
      <c r="E91" s="59"/>
      <c r="F91" s="40"/>
      <c r="G91" s="59"/>
      <c r="H91" s="205"/>
      <c r="I91" s="59"/>
      <c r="J91" s="205"/>
      <c r="K91" s="59"/>
      <c r="L91" s="59"/>
      <c r="M91" s="462"/>
      <c r="N91" s="121"/>
      <c r="O91" s="121"/>
      <c r="P91" s="121"/>
      <c r="Q91" s="173"/>
      <c r="R91" s="173"/>
      <c r="S91" s="173"/>
      <c r="T91" s="173"/>
      <c r="U91" s="173"/>
      <c r="V91" s="173"/>
      <c r="W91" s="173"/>
    </row>
    <row r="92" spans="1:23" s="39" customFormat="1" ht="15.75" customHeight="1">
      <c r="B92" s="59"/>
      <c r="C92" s="17"/>
      <c r="D92" s="40"/>
      <c r="E92" s="59"/>
      <c r="F92" s="40"/>
      <c r="G92" s="59"/>
      <c r="H92" s="205"/>
      <c r="I92" s="59"/>
      <c r="J92" s="205"/>
      <c r="K92" s="59"/>
      <c r="L92" s="59"/>
      <c r="M92" s="462"/>
      <c r="N92" s="121"/>
      <c r="O92" s="121"/>
      <c r="P92" s="121"/>
      <c r="Q92" s="173"/>
      <c r="R92" s="173"/>
      <c r="S92" s="173"/>
      <c r="T92" s="173"/>
      <c r="U92" s="173"/>
      <c r="V92" s="173"/>
      <c r="W92" s="173"/>
    </row>
    <row r="93" spans="1:23" s="39" customFormat="1" ht="15.75" customHeight="1">
      <c r="B93" s="59"/>
      <c r="C93" s="17"/>
      <c r="D93" s="40"/>
      <c r="E93" s="59"/>
      <c r="F93" s="40"/>
      <c r="G93" s="59"/>
      <c r="H93" s="205"/>
      <c r="I93" s="59"/>
      <c r="J93" s="205"/>
      <c r="K93" s="59"/>
      <c r="L93" s="59"/>
      <c r="M93" s="462"/>
      <c r="N93" s="121"/>
      <c r="O93" s="121"/>
      <c r="P93" s="121"/>
      <c r="Q93" s="173"/>
      <c r="R93" s="173"/>
      <c r="S93" s="173"/>
      <c r="T93" s="173"/>
      <c r="U93" s="173"/>
      <c r="V93" s="173"/>
      <c r="W93" s="173"/>
    </row>
    <row r="94" spans="1:23" s="39" customFormat="1" ht="15.75" customHeight="1">
      <c r="B94" s="59"/>
      <c r="C94" s="17"/>
      <c r="D94" s="40"/>
      <c r="E94" s="59"/>
      <c r="F94" s="40"/>
      <c r="G94" s="59"/>
      <c r="H94" s="205"/>
      <c r="I94" s="59"/>
      <c r="J94" s="205"/>
      <c r="K94" s="59"/>
      <c r="L94" s="59"/>
      <c r="M94" s="462"/>
      <c r="N94" s="121"/>
      <c r="O94" s="121"/>
      <c r="P94" s="121"/>
      <c r="Q94" s="173"/>
      <c r="R94" s="173"/>
      <c r="S94" s="173"/>
      <c r="T94" s="173"/>
      <c r="U94" s="173"/>
      <c r="V94" s="173"/>
      <c r="W94" s="173"/>
    </row>
    <row r="95" spans="1:23" s="39" customFormat="1" ht="15.75" customHeight="1">
      <c r="B95" s="59"/>
      <c r="C95" s="17"/>
      <c r="D95" s="40"/>
      <c r="E95" s="59"/>
      <c r="F95" s="40"/>
      <c r="G95" s="59"/>
      <c r="H95" s="205"/>
      <c r="I95" s="59"/>
      <c r="J95" s="205"/>
      <c r="K95" s="59"/>
      <c r="L95" s="59"/>
      <c r="M95" s="462"/>
      <c r="N95" s="121"/>
      <c r="O95" s="121"/>
      <c r="P95" s="121"/>
      <c r="Q95" s="173"/>
      <c r="R95" s="173"/>
      <c r="S95" s="173"/>
      <c r="T95" s="173"/>
      <c r="U95" s="173"/>
      <c r="V95" s="173"/>
      <c r="W95" s="173"/>
    </row>
    <row r="96" spans="1:23" s="173" customFormat="1" ht="15.75" customHeight="1">
      <c r="B96" s="59"/>
      <c r="C96" s="17"/>
      <c r="D96" s="40"/>
      <c r="E96" s="59"/>
      <c r="F96" s="40"/>
      <c r="G96" s="59"/>
      <c r="H96" s="205"/>
      <c r="I96" s="59"/>
      <c r="J96" s="205"/>
      <c r="K96" s="59"/>
      <c r="L96" s="59"/>
      <c r="M96" s="462"/>
      <c r="N96" s="121"/>
      <c r="O96" s="121"/>
      <c r="P96" s="121"/>
    </row>
    <row r="97" spans="1:16" s="173" customFormat="1" ht="15.75" customHeight="1">
      <c r="B97" s="59"/>
      <c r="C97" s="17"/>
      <c r="D97" s="40"/>
      <c r="E97" s="59"/>
      <c r="F97" s="40"/>
      <c r="G97" s="59"/>
      <c r="H97" s="205"/>
      <c r="I97" s="59"/>
      <c r="J97" s="205"/>
      <c r="K97" s="59"/>
      <c r="L97" s="59"/>
      <c r="M97" s="462"/>
      <c r="N97" s="121"/>
      <c r="O97" s="121"/>
      <c r="P97" s="121"/>
    </row>
    <row r="98" spans="1:16" s="173" customFormat="1" ht="15.75" customHeight="1">
      <c r="B98" s="59"/>
      <c r="C98" s="17"/>
      <c r="D98" s="40"/>
      <c r="E98" s="59"/>
      <c r="F98" s="40"/>
      <c r="G98" s="59"/>
      <c r="H98" s="205"/>
      <c r="I98" s="59"/>
      <c r="J98" s="205"/>
      <c r="K98" s="59"/>
      <c r="L98" s="59"/>
      <c r="M98" s="462"/>
      <c r="N98" s="121"/>
      <c r="O98" s="121"/>
      <c r="P98" s="121"/>
    </row>
    <row r="99" spans="1:16" s="173" customFormat="1" ht="15.75" customHeight="1">
      <c r="B99" s="59"/>
      <c r="C99" s="17"/>
      <c r="D99" s="40"/>
      <c r="E99" s="59"/>
      <c r="F99" s="40"/>
      <c r="G99" s="59"/>
      <c r="H99" s="205"/>
      <c r="I99" s="59"/>
      <c r="J99" s="205"/>
      <c r="K99" s="59"/>
      <c r="L99" s="59"/>
      <c r="M99" s="462"/>
      <c r="N99" s="121"/>
      <c r="O99" s="121"/>
      <c r="P99" s="121"/>
    </row>
    <row r="100" spans="1:16" s="173" customFormat="1" ht="15.75" customHeight="1">
      <c r="B100" s="59"/>
      <c r="C100" s="17"/>
      <c r="D100" s="40"/>
      <c r="E100" s="59"/>
      <c r="F100" s="40"/>
      <c r="G100" s="59"/>
      <c r="H100" s="205"/>
      <c r="I100" s="59"/>
      <c r="J100" s="205"/>
      <c r="K100" s="59"/>
      <c r="L100" s="59"/>
      <c r="M100" s="462"/>
      <c r="N100" s="121"/>
      <c r="O100" s="121"/>
      <c r="P100" s="121"/>
    </row>
    <row r="101" spans="1:16" ht="15.75" customHeight="1">
      <c r="A101" s="11"/>
    </row>
    <row r="102" spans="1:16" ht="15.75" customHeight="1">
      <c r="A102" s="11"/>
    </row>
  </sheetData>
  <autoFilter ref="A8:L94"/>
  <mergeCells count="22">
    <mergeCell ref="M67:Q67"/>
    <mergeCell ref="M76:P76"/>
    <mergeCell ref="M31:P31"/>
    <mergeCell ref="M37:P37"/>
    <mergeCell ref="M43:P43"/>
    <mergeCell ref="M46:P46"/>
    <mergeCell ref="M16:P16"/>
    <mergeCell ref="M19:P19"/>
    <mergeCell ref="M21:P21"/>
    <mergeCell ref="M24:P24"/>
    <mergeCell ref="L6:L7"/>
    <mergeCell ref="M9:P9"/>
    <mergeCell ref="M10:P10"/>
    <mergeCell ref="A2:L2"/>
    <mergeCell ref="A4:L4"/>
    <mergeCell ref="A6:A7"/>
    <mergeCell ref="B6:B7"/>
    <mergeCell ref="C6:C7"/>
    <mergeCell ref="D6:E6"/>
    <mergeCell ref="F6:G6"/>
    <mergeCell ref="H6:I6"/>
    <mergeCell ref="J6:K6"/>
  </mergeCells>
  <pageMargins left="0.2" right="0.2" top="0.25" bottom="0.2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Y472"/>
  <sheetViews>
    <sheetView topLeftCell="A50" zoomScaleNormal="100" zoomScaleSheetLayoutView="100" workbookViewId="0">
      <selection activeCell="L29" sqref="L29:L36"/>
    </sheetView>
  </sheetViews>
  <sheetFormatPr defaultColWidth="9.109375" defaultRowHeight="15"/>
  <cols>
    <col min="1" max="1" width="3.88671875" style="39" customWidth="1"/>
    <col min="2" max="2" width="43" style="41" customWidth="1"/>
    <col min="3" max="3" width="9.6640625" style="17" customWidth="1"/>
    <col min="4" max="4" width="7.33203125" style="59" customWidth="1"/>
    <col min="5" max="5" width="9" style="59" customWidth="1"/>
    <col min="6" max="6" width="8.6640625" style="59" customWidth="1"/>
    <col min="7" max="7" width="8.44140625" style="59" customWidth="1"/>
    <col min="8" max="8" width="8" style="245" customWidth="1"/>
    <col min="9" max="9" width="9" style="59" customWidth="1"/>
    <col min="10" max="10" width="8.109375" style="205" customWidth="1"/>
    <col min="11" max="11" width="8.33203125" style="59" customWidth="1"/>
    <col min="12" max="12" width="12" style="59" customWidth="1"/>
    <col min="13" max="25" width="9.109375" style="326"/>
    <col min="26" max="16384" width="9.109375" style="1"/>
  </cols>
  <sheetData>
    <row r="1" spans="1:12">
      <c r="A1" s="60"/>
      <c r="B1" s="61"/>
      <c r="C1" s="61"/>
      <c r="D1" s="61"/>
      <c r="E1" s="61"/>
      <c r="F1" s="61"/>
      <c r="G1" s="61"/>
      <c r="H1" s="236"/>
      <c r="I1" s="61"/>
      <c r="J1" s="65"/>
      <c r="K1" s="61"/>
      <c r="L1" s="61"/>
    </row>
    <row r="2" spans="1:12" ht="16.5" customHeight="1">
      <c r="A2" s="977" t="s">
        <v>326</v>
      </c>
      <c r="B2" s="977"/>
      <c r="C2" s="977"/>
      <c r="D2" s="977"/>
      <c r="E2" s="977"/>
      <c r="F2" s="977"/>
      <c r="G2" s="977"/>
      <c r="H2" s="977"/>
      <c r="I2" s="977"/>
      <c r="J2" s="977"/>
      <c r="K2" s="977"/>
      <c r="L2" s="977"/>
    </row>
    <row r="3" spans="1:12" ht="19.8">
      <c r="A3" s="62"/>
      <c r="B3" s="63"/>
      <c r="C3" s="64"/>
      <c r="D3" s="64"/>
      <c r="E3" s="64"/>
      <c r="F3" s="64"/>
      <c r="G3" s="64"/>
      <c r="H3" s="237"/>
      <c r="I3" s="64"/>
      <c r="J3" s="66"/>
      <c r="K3" s="64"/>
      <c r="L3" s="64"/>
    </row>
    <row r="4" spans="1:12" ht="17.399999999999999">
      <c r="A4" s="977" t="s">
        <v>191</v>
      </c>
      <c r="B4" s="977"/>
      <c r="C4" s="977"/>
      <c r="D4" s="977"/>
      <c r="E4" s="977"/>
      <c r="F4" s="977"/>
      <c r="G4" s="977"/>
      <c r="H4" s="977"/>
      <c r="I4" s="977"/>
      <c r="J4" s="977"/>
      <c r="K4" s="977"/>
      <c r="L4" s="977"/>
    </row>
    <row r="5" spans="1:12" ht="19.8">
      <c r="A5" s="62"/>
      <c r="B5" s="63"/>
      <c r="C5" s="64"/>
      <c r="D5" s="64"/>
      <c r="E5" s="64"/>
      <c r="F5" s="64"/>
      <c r="G5" s="64"/>
      <c r="H5" s="237"/>
      <c r="I5" s="64"/>
      <c r="J5" s="66"/>
      <c r="K5" s="64"/>
      <c r="L5" s="64"/>
    </row>
    <row r="6" spans="1:12" ht="27" customHeight="1">
      <c r="A6" s="970" t="s">
        <v>13</v>
      </c>
      <c r="B6" s="970" t="s">
        <v>27</v>
      </c>
      <c r="C6" s="970" t="s">
        <v>32</v>
      </c>
      <c r="D6" s="978" t="s">
        <v>33</v>
      </c>
      <c r="E6" s="979"/>
      <c r="F6" s="970" t="s">
        <v>34</v>
      </c>
      <c r="G6" s="970"/>
      <c r="H6" s="970" t="s">
        <v>35</v>
      </c>
      <c r="I6" s="970"/>
      <c r="J6" s="970" t="s">
        <v>36</v>
      </c>
      <c r="K6" s="970"/>
      <c r="L6" s="975" t="s">
        <v>37</v>
      </c>
    </row>
    <row r="7" spans="1:12" ht="30">
      <c r="A7" s="970"/>
      <c r="B7" s="970"/>
      <c r="C7" s="970"/>
      <c r="D7" s="69" t="s">
        <v>38</v>
      </c>
      <c r="E7" s="475" t="s">
        <v>22</v>
      </c>
      <c r="F7" s="69" t="s">
        <v>39</v>
      </c>
      <c r="G7" s="475" t="s">
        <v>40</v>
      </c>
      <c r="H7" s="476" t="s">
        <v>39</v>
      </c>
      <c r="I7" s="475" t="s">
        <v>40</v>
      </c>
      <c r="J7" s="69" t="s">
        <v>39</v>
      </c>
      <c r="K7" s="475" t="s">
        <v>40</v>
      </c>
      <c r="L7" s="976"/>
    </row>
    <row r="8" spans="1:12" s="226" customFormat="1" ht="21" customHeight="1">
      <c r="A8" s="107">
        <v>1</v>
      </c>
      <c r="B8" s="107">
        <v>2</v>
      </c>
      <c r="C8" s="108">
        <v>3</v>
      </c>
      <c r="D8" s="109">
        <v>4</v>
      </c>
      <c r="E8" s="109">
        <v>5</v>
      </c>
      <c r="F8" s="109">
        <v>6</v>
      </c>
      <c r="G8" s="109">
        <v>7</v>
      </c>
      <c r="H8" s="109">
        <v>8</v>
      </c>
      <c r="I8" s="109">
        <v>9</v>
      </c>
      <c r="J8" s="993">
        <v>10</v>
      </c>
      <c r="K8" s="109">
        <v>11</v>
      </c>
      <c r="L8" s="109">
        <v>12</v>
      </c>
    </row>
    <row r="9" spans="1:12" ht="14.4">
      <c r="A9" s="593"/>
      <c r="B9" s="621" t="s">
        <v>193</v>
      </c>
      <c r="C9" s="594"/>
      <c r="D9" s="593"/>
      <c r="E9" s="593"/>
      <c r="F9" s="593"/>
      <c r="G9" s="595"/>
      <c r="H9" s="596"/>
      <c r="I9" s="595"/>
      <c r="J9" s="593"/>
      <c r="K9" s="593"/>
      <c r="L9" s="593"/>
    </row>
    <row r="10" spans="1:12" s="600" customFormat="1" ht="17.399999999999999">
      <c r="A10" s="597">
        <v>1</v>
      </c>
      <c r="B10" s="622" t="s">
        <v>194</v>
      </c>
      <c r="C10" s="598" t="s">
        <v>93</v>
      </c>
      <c r="D10" s="598"/>
      <c r="E10" s="598">
        <v>1</v>
      </c>
      <c r="F10" s="599"/>
      <c r="G10" s="599"/>
      <c r="H10" s="599"/>
      <c r="I10" s="599"/>
      <c r="J10" s="599"/>
      <c r="K10" s="599"/>
      <c r="L10" s="599"/>
    </row>
    <row r="11" spans="1:12" s="607" customFormat="1" ht="17.399999999999999">
      <c r="A11" s="867"/>
      <c r="B11" s="868" t="s">
        <v>42</v>
      </c>
      <c r="C11" s="869" t="s">
        <v>93</v>
      </c>
      <c r="D11" s="870">
        <v>1</v>
      </c>
      <c r="E11" s="870">
        <f>E10*D11</f>
        <v>1</v>
      </c>
      <c r="F11" s="866"/>
      <c r="G11" s="866"/>
      <c r="H11" s="866"/>
      <c r="I11" s="866">
        <f>H11*E11</f>
        <v>0</v>
      </c>
      <c r="J11" s="866"/>
      <c r="K11" s="866"/>
      <c r="L11" s="866">
        <f>I11</f>
        <v>0</v>
      </c>
    </row>
    <row r="12" spans="1:12" s="607" customFormat="1" ht="16.2">
      <c r="A12" s="608"/>
      <c r="B12" s="609" t="s">
        <v>49</v>
      </c>
      <c r="C12" s="610" t="s">
        <v>2</v>
      </c>
      <c r="D12" s="602">
        <v>4.8600000000000003</v>
      </c>
      <c r="E12" s="602">
        <f>D12*E10</f>
        <v>4.8600000000000003</v>
      </c>
      <c r="F12" s="611"/>
      <c r="G12" s="611"/>
      <c r="H12" s="611"/>
      <c r="I12" s="611"/>
      <c r="J12" s="611"/>
      <c r="K12" s="611">
        <f>J12*E12</f>
        <v>0</v>
      </c>
      <c r="L12" s="612">
        <f t="shared" ref="L12:L17" si="0">K12+I12+G12</f>
        <v>0</v>
      </c>
    </row>
    <row r="13" spans="1:12" s="607" customFormat="1" ht="28.8">
      <c r="A13" s="601"/>
      <c r="B13" s="613" t="s">
        <v>195</v>
      </c>
      <c r="C13" s="604" t="s">
        <v>93</v>
      </c>
      <c r="D13" s="605">
        <v>1</v>
      </c>
      <c r="E13" s="605">
        <f>D13*E10</f>
        <v>1</v>
      </c>
      <c r="F13" s="866"/>
      <c r="G13" s="611">
        <f>F13*E13</f>
        <v>0</v>
      </c>
      <c r="H13" s="611"/>
      <c r="I13" s="611"/>
      <c r="J13" s="611"/>
      <c r="K13" s="611"/>
      <c r="L13" s="569">
        <f t="shared" si="0"/>
        <v>0</v>
      </c>
    </row>
    <row r="14" spans="1:12" s="607" customFormat="1" ht="25.5" customHeight="1">
      <c r="A14" s="614"/>
      <c r="B14" s="615" t="s">
        <v>196</v>
      </c>
      <c r="C14" s="616" t="s">
        <v>61</v>
      </c>
      <c r="D14" s="616"/>
      <c r="E14" s="616">
        <v>4</v>
      </c>
      <c r="F14" s="896"/>
      <c r="G14" s="611">
        <f>F14*E14</f>
        <v>0</v>
      </c>
      <c r="H14" s="611"/>
      <c r="I14" s="611"/>
      <c r="J14" s="611"/>
      <c r="K14" s="611"/>
      <c r="L14" s="569">
        <f t="shared" si="0"/>
        <v>0</v>
      </c>
    </row>
    <row r="15" spans="1:12" s="607" customFormat="1" ht="25.5" customHeight="1">
      <c r="A15" s="614"/>
      <c r="B15" s="615" t="s">
        <v>197</v>
      </c>
      <c r="C15" s="616" t="s">
        <v>61</v>
      </c>
      <c r="D15" s="616"/>
      <c r="E15" s="616">
        <v>4</v>
      </c>
      <c r="F15" s="896"/>
      <c r="G15" s="611">
        <f>F15*E15</f>
        <v>0</v>
      </c>
      <c r="H15" s="611"/>
      <c r="I15" s="611"/>
      <c r="J15" s="611"/>
      <c r="K15" s="611"/>
      <c r="L15" s="569">
        <f t="shared" si="0"/>
        <v>0</v>
      </c>
    </row>
    <row r="16" spans="1:12" s="607" customFormat="1" ht="28.8">
      <c r="A16" s="617"/>
      <c r="B16" s="618" t="s">
        <v>192</v>
      </c>
      <c r="C16" s="619" t="s">
        <v>93</v>
      </c>
      <c r="D16" s="619">
        <v>1</v>
      </c>
      <c r="E16" s="619">
        <f>D16*E10</f>
        <v>1</v>
      </c>
      <c r="F16" s="841"/>
      <c r="G16" s="620">
        <f>F16*E16</f>
        <v>0</v>
      </c>
      <c r="H16" s="620"/>
      <c r="I16" s="620"/>
      <c r="J16" s="620"/>
      <c r="K16" s="620"/>
      <c r="L16" s="612">
        <f t="shared" si="0"/>
        <v>0</v>
      </c>
    </row>
    <row r="17" spans="1:12" s="607" customFormat="1" ht="16.2">
      <c r="A17" s="608"/>
      <c r="B17" s="609" t="s">
        <v>51</v>
      </c>
      <c r="C17" s="610" t="s">
        <v>2</v>
      </c>
      <c r="D17" s="602">
        <v>4.0599999999999996</v>
      </c>
      <c r="E17" s="602">
        <f>D17*E10</f>
        <v>4.0599999999999996</v>
      </c>
      <c r="F17" s="611"/>
      <c r="G17" s="611">
        <f>F17*E17</f>
        <v>0</v>
      </c>
      <c r="H17" s="611"/>
      <c r="I17" s="611"/>
      <c r="J17" s="611"/>
      <c r="K17" s="611"/>
      <c r="L17" s="612">
        <f t="shared" si="0"/>
        <v>0</v>
      </c>
    </row>
    <row r="18" spans="1:12" ht="43.8">
      <c r="A18" s="447">
        <v>2</v>
      </c>
      <c r="B18" s="291" t="s">
        <v>198</v>
      </c>
      <c r="C18" s="598" t="s">
        <v>93</v>
      </c>
      <c r="D18" s="570"/>
      <c r="E18" s="589">
        <v>1</v>
      </c>
      <c r="F18" s="585"/>
      <c r="G18" s="586"/>
      <c r="H18" s="587"/>
      <c r="I18" s="588"/>
      <c r="J18" s="588"/>
      <c r="K18" s="588"/>
      <c r="L18" s="586"/>
    </row>
    <row r="19" spans="1:12" s="607" customFormat="1" ht="17.399999999999999">
      <c r="A19" s="601"/>
      <c r="B19" s="603" t="s">
        <v>42</v>
      </c>
      <c r="C19" s="604" t="s">
        <v>43</v>
      </c>
      <c r="D19" s="605">
        <v>6.09</v>
      </c>
      <c r="E19" s="605">
        <f>E18*D19</f>
        <v>6.09</v>
      </c>
      <c r="F19" s="606"/>
      <c r="G19" s="606"/>
      <c r="H19" s="606"/>
      <c r="I19" s="606">
        <f>H19*E19</f>
        <v>0</v>
      </c>
      <c r="J19" s="606"/>
      <c r="K19" s="606"/>
      <c r="L19" s="606">
        <f>I19</f>
        <v>0</v>
      </c>
    </row>
    <row r="20" spans="1:12" s="607" customFormat="1" ht="16.2">
      <c r="A20" s="608"/>
      <c r="B20" s="609" t="s">
        <v>49</v>
      </c>
      <c r="C20" s="610" t="s">
        <v>2</v>
      </c>
      <c r="D20" s="602">
        <v>0.21</v>
      </c>
      <c r="E20" s="602">
        <f>D20*E18</f>
        <v>0.21</v>
      </c>
      <c r="F20" s="611"/>
      <c r="G20" s="611"/>
      <c r="H20" s="611"/>
      <c r="I20" s="611"/>
      <c r="J20" s="611"/>
      <c r="K20" s="611">
        <f>J20*E20</f>
        <v>0</v>
      </c>
      <c r="L20" s="612">
        <f>K20+I20+G20</f>
        <v>0</v>
      </c>
    </row>
    <row r="21" spans="1:12" ht="30.6">
      <c r="A21" s="567"/>
      <c r="B21" s="212" t="s">
        <v>199</v>
      </c>
      <c r="C21" s="616" t="s">
        <v>93</v>
      </c>
      <c r="D21" s="575"/>
      <c r="E21" s="839">
        <v>1</v>
      </c>
      <c r="F21" s="754"/>
      <c r="G21" s="611">
        <f>F21*E21</f>
        <v>0</v>
      </c>
      <c r="H21" s="611"/>
      <c r="I21" s="611"/>
      <c r="J21" s="611"/>
      <c r="K21" s="611"/>
      <c r="L21" s="612">
        <f>K21+I21+G21</f>
        <v>0</v>
      </c>
    </row>
    <row r="22" spans="1:12" s="607" customFormat="1" ht="16.2">
      <c r="A22" s="608"/>
      <c r="B22" s="609" t="s">
        <v>51</v>
      </c>
      <c r="C22" s="610" t="s">
        <v>2</v>
      </c>
      <c r="D22" s="602">
        <v>0.31</v>
      </c>
      <c r="E22" s="602">
        <f>D22*E18</f>
        <v>0.31</v>
      </c>
      <c r="F22" s="611"/>
      <c r="G22" s="611">
        <f>F22*E22</f>
        <v>0</v>
      </c>
      <c r="H22" s="611"/>
      <c r="I22" s="611"/>
      <c r="J22" s="611"/>
      <c r="K22" s="611"/>
      <c r="L22" s="612">
        <f>K22+I22+G22</f>
        <v>0</v>
      </c>
    </row>
    <row r="23" spans="1:12" ht="30">
      <c r="A23" s="447">
        <v>3</v>
      </c>
      <c r="B23" s="291" t="s">
        <v>200</v>
      </c>
      <c r="C23" s="598" t="s">
        <v>93</v>
      </c>
      <c r="D23" s="570"/>
      <c r="E23" s="589">
        <v>1</v>
      </c>
      <c r="F23" s="585"/>
      <c r="G23" s="586"/>
      <c r="H23" s="587"/>
      <c r="I23" s="588"/>
      <c r="J23" s="588"/>
      <c r="K23" s="588"/>
      <c r="L23" s="586"/>
    </row>
    <row r="24" spans="1:12" s="607" customFormat="1" ht="17.399999999999999">
      <c r="A24" s="601"/>
      <c r="B24" s="603" t="s">
        <v>42</v>
      </c>
      <c r="C24" s="604" t="s">
        <v>43</v>
      </c>
      <c r="D24" s="605">
        <v>3.8</v>
      </c>
      <c r="E24" s="605">
        <f>E23*D24</f>
        <v>3.8</v>
      </c>
      <c r="F24" s="606"/>
      <c r="G24" s="606"/>
      <c r="H24" s="606"/>
      <c r="I24" s="606">
        <f>H24*E24</f>
        <v>0</v>
      </c>
      <c r="J24" s="606"/>
      <c r="K24" s="606"/>
      <c r="L24" s="606">
        <f>I24</f>
        <v>0</v>
      </c>
    </row>
    <row r="25" spans="1:12" s="607" customFormat="1" ht="16.2">
      <c r="A25" s="608"/>
      <c r="B25" s="609" t="s">
        <v>49</v>
      </c>
      <c r="C25" s="610" t="s">
        <v>2</v>
      </c>
      <c r="D25" s="602">
        <v>0.08</v>
      </c>
      <c r="E25" s="602">
        <f>D25*E23</f>
        <v>0.08</v>
      </c>
      <c r="F25" s="611"/>
      <c r="G25" s="611"/>
      <c r="H25" s="611"/>
      <c r="I25" s="611"/>
      <c r="J25" s="611"/>
      <c r="K25" s="611">
        <f>J25*E25</f>
        <v>0</v>
      </c>
      <c r="L25" s="612">
        <f>K25+I25+G25</f>
        <v>0</v>
      </c>
    </row>
    <row r="26" spans="1:12" s="326" customFormat="1" ht="30">
      <c r="A26" s="477"/>
      <c r="B26" s="212" t="s">
        <v>201</v>
      </c>
      <c r="C26" s="616" t="s">
        <v>93</v>
      </c>
      <c r="D26" s="575"/>
      <c r="E26" s="839">
        <v>1</v>
      </c>
      <c r="F26" s="840"/>
      <c r="G26" s="611">
        <f>F26*E26</f>
        <v>0</v>
      </c>
      <c r="H26" s="611"/>
      <c r="I26" s="611"/>
      <c r="J26" s="611"/>
      <c r="K26" s="611"/>
      <c r="L26" s="612">
        <f>K26+I26+G26</f>
        <v>0</v>
      </c>
    </row>
    <row r="27" spans="1:12" s="607" customFormat="1" ht="16.2">
      <c r="A27" s="608"/>
      <c r="B27" s="609" t="s">
        <v>51</v>
      </c>
      <c r="C27" s="610" t="s">
        <v>2</v>
      </c>
      <c r="D27" s="602">
        <v>0.66</v>
      </c>
      <c r="E27" s="602">
        <f>D27*E23</f>
        <v>0.66</v>
      </c>
      <c r="F27" s="611"/>
      <c r="G27" s="611">
        <f>F27*E27</f>
        <v>0</v>
      </c>
      <c r="H27" s="611"/>
      <c r="I27" s="611"/>
      <c r="J27" s="611"/>
      <c r="K27" s="611"/>
      <c r="L27" s="612">
        <f>K27+I27+G27</f>
        <v>0</v>
      </c>
    </row>
    <row r="28" spans="1:12" s="334" customFormat="1" ht="29.4">
      <c r="A28" s="623">
        <v>4</v>
      </c>
      <c r="B28" s="624" t="s">
        <v>207</v>
      </c>
      <c r="C28" s="625" t="s">
        <v>118</v>
      </c>
      <c r="D28" s="626"/>
      <c r="E28" s="627">
        <f>2*3.14*0.075*4</f>
        <v>1.8839999999999999</v>
      </c>
      <c r="F28" s="628"/>
      <c r="G28" s="629"/>
      <c r="H28" s="628"/>
      <c r="I28" s="629"/>
      <c r="J28" s="628"/>
      <c r="K28" s="629"/>
      <c r="L28" s="628"/>
    </row>
    <row r="29" spans="1:12" s="339" customFormat="1">
      <c r="A29" s="584"/>
      <c r="B29" s="572" t="s">
        <v>42</v>
      </c>
      <c r="C29" s="573" t="s">
        <v>43</v>
      </c>
      <c r="D29" s="630">
        <f>1.54</f>
        <v>1.54</v>
      </c>
      <c r="E29" s="569">
        <f>D29*E28</f>
        <v>2.9013599999999999</v>
      </c>
      <c r="F29" s="569"/>
      <c r="G29" s="631"/>
      <c r="H29" s="569"/>
      <c r="I29" s="569">
        <f>H29*E29</f>
        <v>0</v>
      </c>
      <c r="J29" s="569"/>
      <c r="K29" s="631"/>
      <c r="L29" s="569">
        <f t="shared" ref="L29:L33" si="1">K29+I29+G29</f>
        <v>0</v>
      </c>
    </row>
    <row r="30" spans="1:12" s="339" customFormat="1">
      <c r="A30" s="584"/>
      <c r="B30" s="632" t="s">
        <v>49</v>
      </c>
      <c r="C30" s="632" t="s">
        <v>2</v>
      </c>
      <c r="D30" s="630">
        <v>3.73E-2</v>
      </c>
      <c r="E30" s="569">
        <f>D30*E28</f>
        <v>7.0273199999999994E-2</v>
      </c>
      <c r="F30" s="569"/>
      <c r="G30" s="631"/>
      <c r="H30" s="569"/>
      <c r="I30" s="631"/>
      <c r="J30" s="569"/>
      <c r="K30" s="569">
        <f>E30*J30</f>
        <v>0</v>
      </c>
      <c r="L30" s="569">
        <f t="shared" si="1"/>
        <v>0</v>
      </c>
    </row>
    <row r="31" spans="1:12" s="339" customFormat="1" ht="30">
      <c r="A31" s="633"/>
      <c r="B31" s="634" t="s">
        <v>202</v>
      </c>
      <c r="C31" s="635" t="s">
        <v>118</v>
      </c>
      <c r="D31" s="636"/>
      <c r="E31" s="837">
        <f>E28</f>
        <v>1.8839999999999999</v>
      </c>
      <c r="F31" s="448"/>
      <c r="G31" s="569">
        <f t="shared" ref="G31:G33" si="2">F31*E31</f>
        <v>0</v>
      </c>
      <c r="H31" s="637"/>
      <c r="I31" s="638"/>
      <c r="J31" s="637"/>
      <c r="K31" s="638"/>
      <c r="L31" s="569">
        <f t="shared" si="1"/>
        <v>0</v>
      </c>
    </row>
    <row r="32" spans="1:12" s="339" customFormat="1" ht="16.2">
      <c r="A32" s="633"/>
      <c r="B32" s="643" t="s">
        <v>119</v>
      </c>
      <c r="C32" s="635" t="s">
        <v>57</v>
      </c>
      <c r="D32" s="636">
        <v>0.65</v>
      </c>
      <c r="E32" s="838">
        <f>D32*E28</f>
        <v>1.2245999999999999</v>
      </c>
      <c r="F32" s="448"/>
      <c r="G32" s="569">
        <f t="shared" si="2"/>
        <v>0</v>
      </c>
      <c r="H32" s="637"/>
      <c r="I32" s="638"/>
      <c r="J32" s="637"/>
      <c r="K32" s="638"/>
      <c r="L32" s="569">
        <f t="shared" si="1"/>
        <v>0</v>
      </c>
    </row>
    <row r="33" spans="1:25" s="339" customFormat="1">
      <c r="A33" s="644"/>
      <c r="B33" s="632" t="s">
        <v>51</v>
      </c>
      <c r="C33" s="632" t="s">
        <v>2</v>
      </c>
      <c r="D33" s="645">
        <v>0.16900000000000001</v>
      </c>
      <c r="E33" s="646">
        <f>E28*D33</f>
        <v>0.31839600000000001</v>
      </c>
      <c r="F33" s="642"/>
      <c r="G33" s="642">
        <f t="shared" si="2"/>
        <v>0</v>
      </c>
      <c r="H33" s="639"/>
      <c r="I33" s="639"/>
      <c r="J33" s="640"/>
      <c r="K33" s="641"/>
      <c r="L33" s="642">
        <f t="shared" si="1"/>
        <v>0</v>
      </c>
    </row>
    <row r="34" spans="1:25" s="652" customFormat="1">
      <c r="A34" s="623">
        <v>5</v>
      </c>
      <c r="B34" s="647" t="s">
        <v>209</v>
      </c>
      <c r="C34" s="648" t="s">
        <v>59</v>
      </c>
      <c r="D34" s="649"/>
      <c r="E34" s="650">
        <v>1</v>
      </c>
      <c r="F34" s="627"/>
      <c r="G34" s="651"/>
      <c r="H34" s="623"/>
      <c r="I34" s="623"/>
      <c r="J34" s="623"/>
      <c r="K34" s="627"/>
      <c r="L34" s="627"/>
    </row>
    <row r="35" spans="1:25" s="50" customFormat="1" ht="20.100000000000001" customHeight="1">
      <c r="A35" s="584"/>
      <c r="B35" s="653" t="s">
        <v>42</v>
      </c>
      <c r="C35" s="573" t="s">
        <v>43</v>
      </c>
      <c r="D35" s="630">
        <v>1.34</v>
      </c>
      <c r="E35" s="569">
        <f>D35*E34</f>
        <v>1.34</v>
      </c>
      <c r="F35" s="569"/>
      <c r="G35" s="631"/>
      <c r="H35" s="569"/>
      <c r="I35" s="569">
        <f>H35*E35</f>
        <v>0</v>
      </c>
      <c r="J35" s="569"/>
      <c r="K35" s="631"/>
      <c r="L35" s="569">
        <f t="shared" ref="L35:L36" si="3">K35+I35+G35</f>
        <v>0</v>
      </c>
    </row>
    <row r="36" spans="1:25" s="50" customFormat="1" ht="20.100000000000001" customHeight="1">
      <c r="A36" s="584"/>
      <c r="B36" s="654" t="s">
        <v>49</v>
      </c>
      <c r="C36" s="630" t="s">
        <v>2</v>
      </c>
      <c r="D36" s="630">
        <v>0.05</v>
      </c>
      <c r="E36" s="569">
        <f>D36*E34</f>
        <v>0.05</v>
      </c>
      <c r="F36" s="569"/>
      <c r="G36" s="631"/>
      <c r="H36" s="569"/>
      <c r="I36" s="631"/>
      <c r="J36" s="569"/>
      <c r="K36" s="569">
        <f>E36*J36</f>
        <v>0</v>
      </c>
      <c r="L36" s="569">
        <f t="shared" si="3"/>
        <v>0</v>
      </c>
    </row>
    <row r="37" spans="1:25" s="50" customFormat="1" ht="28.2" customHeight="1">
      <c r="A37" s="224"/>
      <c r="B37" s="655" t="s">
        <v>208</v>
      </c>
      <c r="C37" s="656" t="s">
        <v>90</v>
      </c>
      <c r="D37" s="630"/>
      <c r="E37" s="836">
        <v>1</v>
      </c>
      <c r="F37" s="569"/>
      <c r="G37" s="642">
        <f>F37*E37</f>
        <v>0</v>
      </c>
      <c r="H37" s="639"/>
      <c r="I37" s="639"/>
      <c r="J37" s="640"/>
      <c r="K37" s="641"/>
      <c r="L37" s="642">
        <f>K37+I37+G37</f>
        <v>0</v>
      </c>
    </row>
    <row r="38" spans="1:25" s="265" customFormat="1" ht="20.100000000000001" customHeight="1">
      <c r="A38" s="644"/>
      <c r="B38" s="654" t="s">
        <v>51</v>
      </c>
      <c r="C38" s="630" t="s">
        <v>2</v>
      </c>
      <c r="D38" s="645">
        <v>0.16</v>
      </c>
      <c r="E38" s="646">
        <f>D38*E34</f>
        <v>0.16</v>
      </c>
      <c r="F38" s="642"/>
      <c r="G38" s="642">
        <f>F38*E38</f>
        <v>0</v>
      </c>
      <c r="H38" s="639"/>
      <c r="I38" s="639"/>
      <c r="J38" s="640"/>
      <c r="K38" s="641"/>
      <c r="L38" s="642">
        <f>K38+I38+G38</f>
        <v>0</v>
      </c>
    </row>
    <row r="39" spans="1:25" s="265" customFormat="1" ht="27.6" customHeight="1">
      <c r="A39" s="657">
        <v>6</v>
      </c>
      <c r="B39" s="658" t="s">
        <v>203</v>
      </c>
      <c r="C39" s="648" t="s">
        <v>59</v>
      </c>
      <c r="D39" s="659"/>
      <c r="E39" s="660">
        <v>1</v>
      </c>
      <c r="F39" s="628"/>
      <c r="G39" s="629"/>
      <c r="H39" s="661"/>
      <c r="I39" s="661"/>
      <c r="J39" s="662"/>
      <c r="K39" s="663"/>
      <c r="L39" s="628"/>
    </row>
    <row r="40" spans="1:25" s="50" customFormat="1" ht="20.100000000000001" customHeight="1">
      <c r="A40" s="584"/>
      <c r="B40" s="653" t="s">
        <v>42</v>
      </c>
      <c r="C40" s="573" t="s">
        <v>43</v>
      </c>
      <c r="D40" s="630">
        <v>1.69</v>
      </c>
      <c r="E40" s="569">
        <f>D40*E39</f>
        <v>1.69</v>
      </c>
      <c r="F40" s="569"/>
      <c r="G40" s="631"/>
      <c r="H40" s="569"/>
      <c r="I40" s="569">
        <f>H40*E40</f>
        <v>0</v>
      </c>
      <c r="J40" s="569"/>
      <c r="K40" s="631"/>
      <c r="L40" s="631">
        <f>K40+I40+G40</f>
        <v>0</v>
      </c>
    </row>
    <row r="41" spans="1:25" s="50" customFormat="1" ht="20.100000000000001" customHeight="1">
      <c r="A41" s="584"/>
      <c r="B41" s="654" t="s">
        <v>49</v>
      </c>
      <c r="C41" s="630" t="s">
        <v>2</v>
      </c>
      <c r="D41" s="630">
        <v>0.05</v>
      </c>
      <c r="E41" s="569">
        <f>D41*E39</f>
        <v>0.05</v>
      </c>
      <c r="F41" s="569"/>
      <c r="G41" s="631"/>
      <c r="H41" s="569"/>
      <c r="I41" s="631"/>
      <c r="J41" s="569"/>
      <c r="K41" s="569">
        <f>E41*J41</f>
        <v>0</v>
      </c>
      <c r="L41" s="631">
        <f>K41+I41+G41</f>
        <v>0</v>
      </c>
    </row>
    <row r="42" spans="1:25" s="265" customFormat="1" ht="25.2" customHeight="1">
      <c r="A42" s="225"/>
      <c r="B42" s="664" t="s">
        <v>205</v>
      </c>
      <c r="C42" s="630" t="s">
        <v>59</v>
      </c>
      <c r="D42" s="645">
        <v>1</v>
      </c>
      <c r="E42" s="646">
        <f>D42*E39</f>
        <v>1</v>
      </c>
      <c r="F42" s="642"/>
      <c r="G42" s="642">
        <f>F42*E42</f>
        <v>0</v>
      </c>
      <c r="H42" s="639"/>
      <c r="I42" s="639"/>
      <c r="J42" s="640"/>
      <c r="K42" s="641"/>
      <c r="L42" s="642">
        <f>K42+I42+G42</f>
        <v>0</v>
      </c>
    </row>
    <row r="43" spans="1:25" s="265" customFormat="1" ht="20.100000000000001" customHeight="1">
      <c r="A43" s="644"/>
      <c r="B43" s="654" t="s">
        <v>51</v>
      </c>
      <c r="C43" s="630" t="s">
        <v>2</v>
      </c>
      <c r="D43" s="645">
        <v>0.18</v>
      </c>
      <c r="E43" s="646">
        <f>D43*E39</f>
        <v>0.18</v>
      </c>
      <c r="F43" s="642"/>
      <c r="G43" s="642">
        <f>F43*E43</f>
        <v>0</v>
      </c>
      <c r="H43" s="639"/>
      <c r="I43" s="639"/>
      <c r="J43" s="640"/>
      <c r="K43" s="641"/>
      <c r="L43" s="642">
        <f>K43+I43+G43</f>
        <v>0</v>
      </c>
    </row>
    <row r="44" spans="1:25" ht="30" customHeight="1">
      <c r="A44" s="296">
        <v>7</v>
      </c>
      <c r="B44" s="297" t="s">
        <v>204</v>
      </c>
      <c r="C44" s="298" t="s">
        <v>61</v>
      </c>
      <c r="D44" s="299"/>
      <c r="E44" s="300">
        <v>6</v>
      </c>
      <c r="F44" s="300"/>
      <c r="G44" s="301"/>
      <c r="H44" s="302"/>
      <c r="I44" s="301"/>
      <c r="J44" s="300"/>
      <c r="K44" s="301"/>
      <c r="L44" s="30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s="326" customFormat="1" ht="16.2">
      <c r="A45" s="177"/>
      <c r="B45" s="142" t="s">
        <v>42</v>
      </c>
      <c r="C45" s="143" t="s">
        <v>43</v>
      </c>
      <c r="D45" s="206">
        <v>1.17</v>
      </c>
      <c r="E45" s="178">
        <f>D45*E44</f>
        <v>7.02</v>
      </c>
      <c r="F45" s="178"/>
      <c r="G45" s="179"/>
      <c r="H45" s="230"/>
      <c r="I45" s="178">
        <f>H45*E45</f>
        <v>0</v>
      </c>
      <c r="J45" s="178"/>
      <c r="K45" s="179"/>
      <c r="L45" s="179">
        <f>K45+I45+G45</f>
        <v>0</v>
      </c>
    </row>
    <row r="46" spans="1:25" s="326" customFormat="1">
      <c r="A46" s="475"/>
      <c r="B46" s="212" t="s">
        <v>49</v>
      </c>
      <c r="C46" s="141" t="s">
        <v>2</v>
      </c>
      <c r="D46" s="213">
        <v>1.72E-2</v>
      </c>
      <c r="E46" s="214">
        <f>D46*E44</f>
        <v>0.1032</v>
      </c>
      <c r="F46" s="860"/>
      <c r="G46" s="860"/>
      <c r="H46" s="476"/>
      <c r="I46" s="475"/>
      <c r="J46" s="475"/>
      <c r="K46" s="69">
        <f>J46*E46</f>
        <v>0</v>
      </c>
      <c r="L46" s="69">
        <f>K46+I46+G46</f>
        <v>0</v>
      </c>
    </row>
    <row r="47" spans="1:25" s="326" customFormat="1">
      <c r="A47" s="213"/>
      <c r="B47" s="209" t="s">
        <v>206</v>
      </c>
      <c r="C47" s="141" t="s">
        <v>61</v>
      </c>
      <c r="D47" s="183">
        <v>1</v>
      </c>
      <c r="E47" s="214">
        <f>D47*E44</f>
        <v>6</v>
      </c>
      <c r="F47" s="214"/>
      <c r="G47" s="211">
        <f>F47*E47</f>
        <v>0</v>
      </c>
      <c r="H47" s="238"/>
      <c r="I47" s="213"/>
      <c r="J47" s="213"/>
      <c r="K47" s="213"/>
      <c r="L47" s="69">
        <f>K47+I47+G47</f>
        <v>0</v>
      </c>
    </row>
    <row r="48" spans="1:25" s="326" customFormat="1" ht="16.2">
      <c r="A48" s="176"/>
      <c r="B48" s="92" t="s">
        <v>126</v>
      </c>
      <c r="C48" s="143" t="s">
        <v>59</v>
      </c>
      <c r="D48" s="206"/>
      <c r="E48" s="207">
        <v>12</v>
      </c>
      <c r="F48" s="120"/>
      <c r="G48" s="211">
        <f>F48*E48</f>
        <v>0</v>
      </c>
      <c r="H48" s="238"/>
      <c r="I48" s="213"/>
      <c r="J48" s="213"/>
      <c r="K48" s="213"/>
      <c r="L48" s="69">
        <f>K48+I48+G48</f>
        <v>0</v>
      </c>
    </row>
    <row r="49" spans="1:25" ht="16.2">
      <c r="A49" s="176"/>
      <c r="B49" s="142" t="s">
        <v>51</v>
      </c>
      <c r="C49" s="143" t="s">
        <v>2</v>
      </c>
      <c r="D49" s="206">
        <v>3.9300000000000002E-2</v>
      </c>
      <c r="E49" s="207">
        <f>D49*E44</f>
        <v>0.23580000000000001</v>
      </c>
      <c r="F49" s="210"/>
      <c r="G49" s="178">
        <f>F49*E49</f>
        <v>0</v>
      </c>
      <c r="H49" s="230"/>
      <c r="I49" s="179"/>
      <c r="J49" s="178"/>
      <c r="K49" s="179"/>
      <c r="L49" s="178">
        <f>K49+I49+G49</f>
        <v>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s="339" customFormat="1">
      <c r="A50" s="578"/>
      <c r="B50" s="579"/>
      <c r="C50" s="573"/>
      <c r="D50" s="580"/>
      <c r="E50" s="581"/>
      <c r="F50" s="581"/>
      <c r="G50" s="574"/>
      <c r="H50" s="581"/>
      <c r="I50" s="577"/>
      <c r="J50" s="581"/>
      <c r="K50" s="571"/>
      <c r="L50" s="576"/>
    </row>
    <row r="51" spans="1:25" s="326" customFormat="1">
      <c r="A51" s="317"/>
      <c r="B51" s="317" t="s">
        <v>111</v>
      </c>
      <c r="C51" s="317"/>
      <c r="D51" s="318"/>
      <c r="E51" s="317"/>
      <c r="F51" s="317"/>
      <c r="G51" s="319">
        <f>SUM(G11:G50)</f>
        <v>0</v>
      </c>
      <c r="H51" s="320"/>
      <c r="I51" s="319">
        <f>SUM(I11:I50)</f>
        <v>0</v>
      </c>
      <c r="J51" s="319"/>
      <c r="K51" s="319">
        <f>SUM(K11:K50)</f>
        <v>0</v>
      </c>
      <c r="L51" s="319">
        <f>SUM(L11:L50)</f>
        <v>0</v>
      </c>
    </row>
    <row r="52" spans="1:25" s="173" customFormat="1" ht="16.5" customHeight="1">
      <c r="A52" s="682"/>
      <c r="B52" s="690" t="s">
        <v>267</v>
      </c>
      <c r="C52" s="825">
        <v>0.05</v>
      </c>
      <c r="D52" s="684"/>
      <c r="E52" s="685"/>
      <c r="F52" s="685"/>
      <c r="G52" s="688"/>
      <c r="H52" s="685"/>
      <c r="I52" s="688"/>
      <c r="J52" s="687"/>
      <c r="K52" s="688"/>
      <c r="L52" s="688">
        <f>G51*C52</f>
        <v>0</v>
      </c>
      <c r="M52" s="145"/>
      <c r="N52" s="121"/>
      <c r="T52" s="250"/>
    </row>
    <row r="53" spans="1:25" s="173" customFormat="1" ht="16.5" customHeight="1">
      <c r="A53" s="682"/>
      <c r="B53" s="122" t="s">
        <v>21</v>
      </c>
      <c r="C53" s="675"/>
      <c r="D53" s="684"/>
      <c r="E53" s="685"/>
      <c r="F53" s="685"/>
      <c r="G53" s="688"/>
      <c r="H53" s="685"/>
      <c r="I53" s="688"/>
      <c r="J53" s="687"/>
      <c r="K53" s="688"/>
      <c r="L53" s="826">
        <f>L51+L52</f>
        <v>0</v>
      </c>
      <c r="M53" s="145"/>
      <c r="N53" s="121"/>
      <c r="T53" s="250"/>
    </row>
    <row r="54" spans="1:25" s="326" customFormat="1">
      <c r="A54" s="434"/>
      <c r="B54" s="822" t="s">
        <v>81</v>
      </c>
      <c r="C54" s="189">
        <v>0.1</v>
      </c>
      <c r="D54" s="822"/>
      <c r="E54" s="189"/>
      <c r="F54" s="822"/>
      <c r="G54" s="190"/>
      <c r="H54" s="821"/>
      <c r="I54" s="190"/>
      <c r="J54" s="190"/>
      <c r="K54" s="190"/>
      <c r="L54" s="190">
        <f>(L53)*C54</f>
        <v>0</v>
      </c>
    </row>
    <row r="55" spans="1:25" s="326" customFormat="1">
      <c r="A55" s="434"/>
      <c r="B55" s="822" t="s">
        <v>21</v>
      </c>
      <c r="C55" s="434"/>
      <c r="D55" s="822"/>
      <c r="E55" s="434"/>
      <c r="F55" s="434"/>
      <c r="G55" s="191"/>
      <c r="H55" s="231"/>
      <c r="I55" s="191"/>
      <c r="J55" s="191"/>
      <c r="K55" s="191"/>
      <c r="L55" s="191">
        <f>L54+L53</f>
        <v>0</v>
      </c>
    </row>
    <row r="56" spans="1:25" s="326" customFormat="1">
      <c r="A56" s="434"/>
      <c r="B56" s="822" t="s">
        <v>84</v>
      </c>
      <c r="C56" s="189">
        <v>0.08</v>
      </c>
      <c r="D56" s="822"/>
      <c r="E56" s="189"/>
      <c r="F56" s="822"/>
      <c r="G56" s="190"/>
      <c r="H56" s="821"/>
      <c r="I56" s="190"/>
      <c r="J56" s="190"/>
      <c r="K56" s="190"/>
      <c r="L56" s="190">
        <f>(L55)*C56</f>
        <v>0</v>
      </c>
    </row>
    <row r="57" spans="1:25" s="326" customFormat="1">
      <c r="A57" s="434"/>
      <c r="B57" s="822" t="s">
        <v>21</v>
      </c>
      <c r="C57" s="434"/>
      <c r="D57" s="822"/>
      <c r="E57" s="434"/>
      <c r="F57" s="434"/>
      <c r="G57" s="191"/>
      <c r="H57" s="231"/>
      <c r="I57" s="191"/>
      <c r="J57" s="191"/>
      <c r="K57" s="191"/>
      <c r="L57" s="191">
        <f>SUM(L55:L56)</f>
        <v>0</v>
      </c>
    </row>
    <row r="58" spans="1:25" s="326" customFormat="1">
      <c r="A58" s="44"/>
      <c r="B58" s="235"/>
      <c r="C58" s="46"/>
      <c r="D58" s="235"/>
      <c r="E58" s="235"/>
      <c r="F58" s="235"/>
      <c r="G58" s="235"/>
      <c r="H58" s="244"/>
      <c r="I58" s="235"/>
      <c r="J58" s="204"/>
      <c r="K58" s="235"/>
      <c r="L58" s="235"/>
    </row>
    <row r="59" spans="1:25" s="326" customFormat="1">
      <c r="A59" s="44"/>
      <c r="B59" s="235"/>
      <c r="C59" s="46"/>
      <c r="D59" s="235"/>
      <c r="E59" s="235"/>
      <c r="F59" s="235"/>
      <c r="G59" s="235"/>
      <c r="H59" s="244"/>
      <c r="I59" s="235"/>
      <c r="J59" s="204"/>
      <c r="K59" s="235"/>
      <c r="L59" s="235"/>
    </row>
    <row r="60" spans="1:25" s="326" customFormat="1">
      <c r="A60" s="44"/>
      <c r="B60" s="235"/>
      <c r="C60" s="46"/>
      <c r="D60" s="235"/>
      <c r="E60" s="235"/>
      <c r="F60" s="235"/>
      <c r="G60" s="235"/>
      <c r="H60" s="244"/>
      <c r="I60" s="235"/>
      <c r="J60" s="204"/>
      <c r="K60" s="235"/>
      <c r="L60" s="235"/>
    </row>
    <row r="61" spans="1:25" s="326" customFormat="1">
      <c r="A61" s="44"/>
      <c r="B61" s="235"/>
      <c r="C61" s="46"/>
      <c r="D61" s="235"/>
      <c r="E61" s="235"/>
      <c r="F61" s="235"/>
      <c r="G61" s="235"/>
      <c r="H61" s="244"/>
      <c r="I61" s="235"/>
      <c r="J61" s="204"/>
      <c r="K61" s="235"/>
      <c r="L61" s="235"/>
    </row>
    <row r="62" spans="1:25" s="326" customFormat="1">
      <c r="A62" s="44"/>
      <c r="B62" s="235"/>
      <c r="C62" s="46"/>
      <c r="D62" s="235"/>
      <c r="E62" s="235"/>
      <c r="F62" s="235"/>
      <c r="G62" s="235"/>
      <c r="H62" s="244"/>
      <c r="I62" s="235"/>
      <c r="J62" s="204"/>
      <c r="K62" s="235"/>
      <c r="L62" s="235"/>
    </row>
    <row r="63" spans="1:25" s="326" customFormat="1">
      <c r="A63" s="44"/>
      <c r="B63" s="235"/>
      <c r="C63" s="46"/>
      <c r="D63" s="235"/>
      <c r="E63" s="235"/>
      <c r="F63" s="235"/>
      <c r="G63" s="235"/>
      <c r="H63" s="244"/>
      <c r="I63" s="235"/>
      <c r="J63" s="204"/>
      <c r="K63" s="235"/>
      <c r="L63" s="235"/>
    </row>
    <row r="64" spans="1:25" s="326" customFormat="1">
      <c r="A64" s="44"/>
      <c r="B64" s="235"/>
      <c r="C64" s="46"/>
      <c r="D64" s="235"/>
      <c r="E64" s="235"/>
      <c r="F64" s="235"/>
      <c r="G64" s="235"/>
      <c r="H64" s="244"/>
      <c r="I64" s="235"/>
      <c r="J64" s="204"/>
      <c r="K64" s="235"/>
      <c r="L64" s="235"/>
    </row>
    <row r="65" spans="1:12" s="326" customFormat="1">
      <c r="A65" s="44"/>
      <c r="B65" s="235"/>
      <c r="C65" s="46"/>
      <c r="D65" s="235"/>
      <c r="E65" s="235"/>
      <c r="F65" s="235"/>
      <c r="G65" s="235"/>
      <c r="H65" s="244"/>
      <c r="I65" s="235"/>
      <c r="J65" s="204"/>
      <c r="K65" s="235"/>
      <c r="L65" s="235"/>
    </row>
    <row r="66" spans="1:12" s="326" customFormat="1">
      <c r="A66" s="44"/>
      <c r="B66" s="235"/>
      <c r="C66" s="46"/>
      <c r="D66" s="235"/>
      <c r="E66" s="235"/>
      <c r="F66" s="235"/>
      <c r="G66" s="235"/>
      <c r="H66" s="244"/>
      <c r="I66" s="235"/>
      <c r="J66" s="204"/>
      <c r="K66" s="235"/>
      <c r="L66" s="235"/>
    </row>
    <row r="67" spans="1:12" s="326" customFormat="1">
      <c r="A67" s="44"/>
      <c r="B67" s="235"/>
      <c r="C67" s="46"/>
      <c r="D67" s="235"/>
      <c r="E67" s="235"/>
      <c r="F67" s="235"/>
      <c r="G67" s="235"/>
      <c r="H67" s="244"/>
      <c r="I67" s="235"/>
      <c r="J67" s="204"/>
      <c r="K67" s="235"/>
      <c r="L67" s="235"/>
    </row>
    <row r="68" spans="1:12" s="326" customFormat="1">
      <c r="A68" s="44"/>
      <c r="B68" s="235"/>
      <c r="C68" s="46"/>
      <c r="D68" s="235"/>
      <c r="E68" s="235"/>
      <c r="F68" s="235"/>
      <c r="G68" s="235"/>
      <c r="H68" s="244"/>
      <c r="I68" s="235"/>
      <c r="J68" s="204"/>
      <c r="K68" s="235"/>
      <c r="L68" s="235"/>
    </row>
    <row r="69" spans="1:12" s="326" customFormat="1">
      <c r="A69" s="44"/>
      <c r="B69" s="235"/>
      <c r="C69" s="46"/>
      <c r="D69" s="235"/>
      <c r="E69" s="235"/>
      <c r="F69" s="235"/>
      <c r="G69" s="235"/>
      <c r="H69" s="244"/>
      <c r="I69" s="235"/>
      <c r="J69" s="204"/>
      <c r="K69" s="235"/>
      <c r="L69" s="235"/>
    </row>
    <row r="70" spans="1:12" s="326" customFormat="1">
      <c r="A70" s="44"/>
      <c r="B70" s="235"/>
      <c r="C70" s="46"/>
      <c r="D70" s="235"/>
      <c r="E70" s="235"/>
      <c r="F70" s="235"/>
      <c r="G70" s="235"/>
      <c r="H70" s="244"/>
      <c r="I70" s="235"/>
      <c r="J70" s="204"/>
      <c r="K70" s="235"/>
      <c r="L70" s="235"/>
    </row>
    <row r="71" spans="1:12" s="326" customFormat="1">
      <c r="A71" s="44"/>
      <c r="B71" s="235"/>
      <c r="C71" s="46"/>
      <c r="D71" s="235"/>
      <c r="E71" s="235"/>
      <c r="F71" s="235"/>
      <c r="G71" s="235"/>
      <c r="H71" s="244"/>
      <c r="I71" s="235"/>
      <c r="J71" s="204"/>
      <c r="K71" s="235"/>
      <c r="L71" s="235"/>
    </row>
    <row r="72" spans="1:12" s="326" customFormat="1" ht="32.4" customHeight="1">
      <c r="A72" s="44"/>
      <c r="B72" s="235"/>
      <c r="C72" s="46"/>
      <c r="D72" s="235"/>
      <c r="E72" s="235"/>
      <c r="F72" s="235"/>
      <c r="G72" s="235"/>
      <c r="H72" s="244"/>
      <c r="I72" s="235"/>
      <c r="J72" s="204"/>
      <c r="K72" s="235"/>
      <c r="L72" s="235"/>
    </row>
    <row r="73" spans="1:12" s="326" customFormat="1">
      <c r="A73" s="44"/>
      <c r="B73" s="235"/>
      <c r="C73" s="46"/>
      <c r="D73" s="235"/>
      <c r="E73" s="235"/>
      <c r="F73" s="235"/>
      <c r="G73" s="235"/>
      <c r="H73" s="244"/>
      <c r="I73" s="235"/>
      <c r="J73" s="204"/>
      <c r="K73" s="235"/>
      <c r="L73" s="235"/>
    </row>
    <row r="74" spans="1:12" s="326" customFormat="1">
      <c r="A74" s="44"/>
      <c r="B74" s="235"/>
      <c r="C74" s="46"/>
      <c r="D74" s="235"/>
      <c r="E74" s="235"/>
      <c r="F74" s="235"/>
      <c r="G74" s="235"/>
      <c r="H74" s="244"/>
      <c r="I74" s="235"/>
      <c r="J74" s="204"/>
      <c r="K74" s="235"/>
      <c r="L74" s="235"/>
    </row>
    <row r="75" spans="1:12" s="326" customFormat="1">
      <c r="A75" s="44"/>
      <c r="B75" s="235"/>
      <c r="C75" s="46"/>
      <c r="D75" s="235"/>
      <c r="E75" s="235"/>
      <c r="F75" s="235"/>
      <c r="G75" s="235"/>
      <c r="H75" s="244"/>
      <c r="I75" s="235"/>
      <c r="J75" s="204"/>
      <c r="K75" s="235"/>
      <c r="L75" s="235"/>
    </row>
    <row r="76" spans="1:12" s="326" customFormat="1">
      <c r="A76" s="44"/>
      <c r="B76" s="235"/>
      <c r="C76" s="46"/>
      <c r="D76" s="235"/>
      <c r="E76" s="235"/>
      <c r="F76" s="235"/>
      <c r="G76" s="235"/>
      <c r="H76" s="244"/>
      <c r="I76" s="235"/>
      <c r="J76" s="204"/>
      <c r="K76" s="235"/>
      <c r="L76" s="235"/>
    </row>
    <row r="77" spans="1:12" s="326" customFormat="1">
      <c r="A77" s="44"/>
      <c r="B77" s="235"/>
      <c r="C77" s="46"/>
      <c r="D77" s="235"/>
      <c r="E77" s="235"/>
      <c r="F77" s="235"/>
      <c r="G77" s="235"/>
      <c r="H77" s="244"/>
      <c r="I77" s="235"/>
      <c r="J77" s="204"/>
      <c r="K77" s="235"/>
      <c r="L77" s="235"/>
    </row>
    <row r="78" spans="1:12" s="326" customFormat="1">
      <c r="A78" s="44"/>
      <c r="B78" s="235"/>
      <c r="C78" s="46"/>
      <c r="D78" s="235"/>
      <c r="E78" s="235"/>
      <c r="F78" s="235"/>
      <c r="G78" s="235"/>
      <c r="H78" s="244"/>
      <c r="I78" s="235"/>
      <c r="J78" s="204"/>
      <c r="K78" s="235"/>
      <c r="L78" s="235"/>
    </row>
    <row r="79" spans="1:12" s="326" customFormat="1">
      <c r="A79" s="44"/>
      <c r="B79" s="235"/>
      <c r="C79" s="46"/>
      <c r="D79" s="235"/>
      <c r="E79" s="235"/>
      <c r="F79" s="235"/>
      <c r="G79" s="235"/>
      <c r="H79" s="244"/>
      <c r="I79" s="235"/>
      <c r="J79" s="204"/>
      <c r="K79" s="235"/>
      <c r="L79" s="235"/>
    </row>
    <row r="80" spans="1:12" s="326" customFormat="1">
      <c r="A80" s="44"/>
      <c r="B80" s="235"/>
      <c r="C80" s="46"/>
      <c r="D80" s="235"/>
      <c r="E80" s="235"/>
      <c r="F80" s="235"/>
      <c r="G80" s="235"/>
      <c r="H80" s="244"/>
      <c r="I80" s="235"/>
      <c r="J80" s="204"/>
      <c r="K80" s="235"/>
      <c r="L80" s="235"/>
    </row>
    <row r="81" spans="1:25" s="326" customFormat="1">
      <c r="A81" s="44"/>
      <c r="B81" s="235"/>
      <c r="C81" s="46"/>
      <c r="D81" s="235"/>
      <c r="E81" s="235"/>
      <c r="F81" s="235"/>
      <c r="G81" s="235"/>
      <c r="H81" s="244"/>
      <c r="I81" s="235"/>
      <c r="J81" s="204"/>
      <c r="K81" s="235"/>
      <c r="L81" s="235"/>
    </row>
    <row r="82" spans="1:25" s="326" customFormat="1">
      <c r="A82" s="44"/>
      <c r="B82" s="235"/>
      <c r="C82" s="46"/>
      <c r="D82" s="235"/>
      <c r="E82" s="235"/>
      <c r="F82" s="235"/>
      <c r="G82" s="235"/>
      <c r="H82" s="244"/>
      <c r="I82" s="235"/>
      <c r="J82" s="204"/>
      <c r="K82" s="235"/>
      <c r="L82" s="235"/>
    </row>
    <row r="83" spans="1:25" s="326" customFormat="1">
      <c r="A83" s="44"/>
      <c r="B83" s="235"/>
      <c r="C83" s="46"/>
      <c r="D83" s="235"/>
      <c r="E83" s="235"/>
      <c r="F83" s="235"/>
      <c r="G83" s="235"/>
      <c r="H83" s="244"/>
      <c r="I83" s="235"/>
      <c r="J83" s="204"/>
      <c r="K83" s="235"/>
      <c r="L83" s="235"/>
    </row>
    <row r="84" spans="1:25" s="326" customFormat="1">
      <c r="A84" s="44"/>
      <c r="B84" s="235"/>
      <c r="C84" s="46"/>
      <c r="D84" s="235"/>
      <c r="E84" s="235"/>
      <c r="F84" s="235"/>
      <c r="G84" s="235"/>
      <c r="H84" s="244"/>
      <c r="I84" s="235"/>
      <c r="J84" s="204"/>
      <c r="K84" s="235"/>
      <c r="L84" s="235"/>
    </row>
    <row r="85" spans="1:25" s="326" customFormat="1">
      <c r="A85" s="44"/>
      <c r="B85" s="235"/>
      <c r="C85" s="46"/>
      <c r="D85" s="235"/>
      <c r="E85" s="235"/>
      <c r="F85" s="235"/>
      <c r="G85" s="235"/>
      <c r="H85" s="244"/>
      <c r="I85" s="235"/>
      <c r="J85" s="204"/>
      <c r="K85" s="235"/>
      <c r="L85" s="235"/>
    </row>
    <row r="86" spans="1:25" s="326" customFormat="1">
      <c r="A86" s="44"/>
      <c r="B86" s="235"/>
      <c r="C86" s="46"/>
      <c r="D86" s="235"/>
      <c r="E86" s="235"/>
      <c r="F86" s="235"/>
      <c r="G86" s="235"/>
      <c r="H86" s="244"/>
      <c r="I86" s="235"/>
      <c r="J86" s="204"/>
      <c r="K86" s="235"/>
      <c r="L86" s="235"/>
    </row>
    <row r="87" spans="1:25" s="326" customFormat="1">
      <c r="A87" s="44"/>
      <c r="B87" s="235"/>
      <c r="C87" s="46"/>
      <c r="D87" s="235"/>
      <c r="E87" s="235"/>
      <c r="F87" s="235"/>
      <c r="G87" s="235"/>
      <c r="H87" s="244"/>
      <c r="I87" s="235"/>
      <c r="J87" s="204"/>
      <c r="K87" s="235"/>
      <c r="L87" s="235"/>
    </row>
    <row r="88" spans="1:25" s="326" customFormat="1">
      <c r="A88" s="44"/>
      <c r="B88" s="235"/>
      <c r="C88" s="46"/>
      <c r="D88" s="235"/>
      <c r="E88" s="235"/>
      <c r="F88" s="235"/>
      <c r="G88" s="235"/>
      <c r="H88" s="244"/>
      <c r="I88" s="235"/>
      <c r="J88" s="204"/>
      <c r="K88" s="235"/>
      <c r="L88" s="235"/>
    </row>
    <row r="89" spans="1:25" s="326" customFormat="1">
      <c r="A89" s="44"/>
      <c r="B89" s="235"/>
      <c r="C89" s="46"/>
      <c r="D89" s="235"/>
      <c r="E89" s="235"/>
      <c r="F89" s="235"/>
      <c r="G89" s="235"/>
      <c r="H89" s="244"/>
      <c r="I89" s="235"/>
      <c r="J89" s="204"/>
      <c r="K89" s="235"/>
      <c r="L89" s="235"/>
    </row>
    <row r="90" spans="1:25" s="326" customFormat="1">
      <c r="A90" s="44"/>
      <c r="B90" s="235"/>
      <c r="C90" s="46"/>
      <c r="D90" s="235"/>
      <c r="E90" s="235"/>
      <c r="F90" s="235"/>
      <c r="G90" s="235"/>
      <c r="H90" s="244"/>
      <c r="I90" s="235"/>
      <c r="J90" s="204"/>
      <c r="K90" s="235"/>
      <c r="L90" s="235"/>
    </row>
    <row r="91" spans="1:25" s="326" customFormat="1">
      <c r="A91" s="44"/>
      <c r="B91" s="235"/>
      <c r="C91" s="46"/>
      <c r="D91" s="235"/>
      <c r="E91" s="235"/>
      <c r="F91" s="235"/>
      <c r="G91" s="235"/>
      <c r="H91" s="244"/>
      <c r="I91" s="235"/>
      <c r="J91" s="204"/>
      <c r="K91" s="235"/>
      <c r="L91" s="235"/>
    </row>
    <row r="92" spans="1:25" s="326" customFormat="1">
      <c r="A92" s="44"/>
      <c r="B92" s="235"/>
      <c r="C92" s="46"/>
      <c r="D92" s="235"/>
      <c r="E92" s="235"/>
      <c r="F92" s="235"/>
      <c r="G92" s="235"/>
      <c r="H92" s="244"/>
      <c r="I92" s="235"/>
      <c r="J92" s="204"/>
      <c r="K92" s="235"/>
      <c r="L92" s="235"/>
    </row>
    <row r="93" spans="1:25" s="326" customFormat="1">
      <c r="A93" s="44"/>
      <c r="B93" s="235"/>
      <c r="C93" s="46"/>
      <c r="D93" s="235"/>
      <c r="E93" s="235"/>
      <c r="F93" s="235"/>
      <c r="G93" s="235"/>
      <c r="H93" s="244"/>
      <c r="I93" s="235"/>
      <c r="J93" s="204"/>
      <c r="K93" s="235"/>
      <c r="L93" s="235"/>
    </row>
    <row r="94" spans="1:25" s="17" customFormat="1">
      <c r="A94" s="39"/>
      <c r="B94" s="59"/>
      <c r="D94" s="59"/>
      <c r="E94" s="59"/>
      <c r="F94" s="59"/>
      <c r="G94" s="59"/>
      <c r="H94" s="245"/>
      <c r="I94" s="59"/>
      <c r="J94" s="205"/>
      <c r="K94" s="59"/>
      <c r="L94" s="59"/>
      <c r="M94" s="326"/>
      <c r="N94" s="326"/>
      <c r="O94" s="326"/>
      <c r="P94" s="326"/>
      <c r="Q94" s="326"/>
      <c r="R94" s="326"/>
      <c r="S94" s="326"/>
      <c r="T94" s="326"/>
      <c r="U94" s="326"/>
      <c r="V94" s="326"/>
      <c r="W94" s="326"/>
      <c r="X94" s="326"/>
      <c r="Y94" s="326"/>
    </row>
    <row r="95" spans="1:25" s="17" customFormat="1">
      <c r="A95" s="39"/>
      <c r="B95" s="59"/>
      <c r="D95" s="59"/>
      <c r="E95" s="59"/>
      <c r="F95" s="59"/>
      <c r="G95" s="59"/>
      <c r="H95" s="245"/>
      <c r="I95" s="59"/>
      <c r="J95" s="205"/>
      <c r="K95" s="59"/>
      <c r="L95" s="59"/>
      <c r="M95" s="326"/>
      <c r="N95" s="326"/>
      <c r="O95" s="326"/>
      <c r="P95" s="326"/>
      <c r="Q95" s="326"/>
      <c r="R95" s="326"/>
      <c r="S95" s="326"/>
      <c r="T95" s="326"/>
      <c r="U95" s="326"/>
      <c r="V95" s="326"/>
      <c r="W95" s="326"/>
      <c r="X95" s="326"/>
      <c r="Y95" s="326"/>
    </row>
    <row r="96" spans="1:25" s="17" customFormat="1">
      <c r="A96" s="39"/>
      <c r="B96" s="59"/>
      <c r="D96" s="59"/>
      <c r="E96" s="59"/>
      <c r="F96" s="59"/>
      <c r="G96" s="59"/>
      <c r="H96" s="245"/>
      <c r="I96" s="59"/>
      <c r="J96" s="205"/>
      <c r="K96" s="59"/>
      <c r="L96" s="59"/>
      <c r="M96" s="326"/>
      <c r="N96" s="326"/>
      <c r="O96" s="326"/>
      <c r="P96" s="326"/>
      <c r="Q96" s="326"/>
      <c r="R96" s="326"/>
      <c r="S96" s="326"/>
      <c r="T96" s="326"/>
      <c r="U96" s="326"/>
      <c r="V96" s="326"/>
      <c r="W96" s="326"/>
      <c r="X96" s="326"/>
      <c r="Y96" s="326"/>
    </row>
    <row r="97" spans="1:25" s="17" customFormat="1">
      <c r="A97" s="39"/>
      <c r="B97" s="59"/>
      <c r="D97" s="59"/>
      <c r="E97" s="59"/>
      <c r="F97" s="59"/>
      <c r="G97" s="59"/>
      <c r="H97" s="245"/>
      <c r="I97" s="59"/>
      <c r="J97" s="205"/>
      <c r="K97" s="59"/>
      <c r="L97" s="59"/>
      <c r="M97" s="326"/>
      <c r="N97" s="326"/>
      <c r="O97" s="326"/>
      <c r="P97" s="326"/>
      <c r="Q97" s="326"/>
      <c r="R97" s="326"/>
      <c r="S97" s="326"/>
      <c r="T97" s="326"/>
      <c r="U97" s="326"/>
      <c r="V97" s="326"/>
      <c r="W97" s="326"/>
      <c r="X97" s="326"/>
      <c r="Y97" s="326"/>
    </row>
    <row r="98" spans="1:25" s="17" customFormat="1">
      <c r="A98" s="39"/>
      <c r="B98" s="59"/>
      <c r="D98" s="59"/>
      <c r="E98" s="59"/>
      <c r="F98" s="59"/>
      <c r="G98" s="59"/>
      <c r="H98" s="245"/>
      <c r="I98" s="59"/>
      <c r="J98" s="205"/>
      <c r="K98" s="59"/>
      <c r="L98" s="59"/>
      <c r="M98" s="326"/>
      <c r="N98" s="326"/>
      <c r="O98" s="326"/>
      <c r="P98" s="326"/>
      <c r="Q98" s="326"/>
      <c r="R98" s="326"/>
      <c r="S98" s="326"/>
      <c r="T98" s="326"/>
      <c r="U98" s="326"/>
      <c r="V98" s="326"/>
      <c r="W98" s="326"/>
      <c r="X98" s="326"/>
      <c r="Y98" s="326"/>
    </row>
    <row r="99" spans="1:25" s="17" customFormat="1">
      <c r="A99" s="39"/>
      <c r="B99" s="59"/>
      <c r="D99" s="59"/>
      <c r="E99" s="59"/>
      <c r="F99" s="59"/>
      <c r="G99" s="59"/>
      <c r="H99" s="245"/>
      <c r="I99" s="59"/>
      <c r="J99" s="205"/>
      <c r="K99" s="59"/>
      <c r="L99" s="59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6"/>
      <c r="X99" s="326"/>
      <c r="Y99" s="326"/>
    </row>
    <row r="100" spans="1:25" s="17" customFormat="1">
      <c r="A100" s="39"/>
      <c r="B100" s="59"/>
      <c r="D100" s="59"/>
      <c r="E100" s="59"/>
      <c r="F100" s="59"/>
      <c r="G100" s="59"/>
      <c r="H100" s="245"/>
      <c r="I100" s="59"/>
      <c r="J100" s="205"/>
      <c r="K100" s="59"/>
      <c r="L100" s="59"/>
      <c r="M100" s="326"/>
      <c r="N100" s="326"/>
      <c r="O100" s="326"/>
      <c r="P100" s="326"/>
      <c r="Q100" s="326"/>
      <c r="R100" s="326"/>
      <c r="S100" s="326"/>
      <c r="T100" s="326"/>
      <c r="U100" s="326"/>
      <c r="V100" s="326"/>
      <c r="W100" s="326"/>
      <c r="X100" s="326"/>
      <c r="Y100" s="326"/>
    </row>
    <row r="101" spans="1:25" s="17" customFormat="1">
      <c r="A101" s="39"/>
      <c r="B101" s="59"/>
      <c r="D101" s="59"/>
      <c r="E101" s="59"/>
      <c r="F101" s="59"/>
      <c r="G101" s="59"/>
      <c r="H101" s="245"/>
      <c r="I101" s="59"/>
      <c r="J101" s="205"/>
      <c r="K101" s="59"/>
      <c r="L101" s="59"/>
      <c r="M101" s="326"/>
      <c r="N101" s="326"/>
      <c r="O101" s="326"/>
      <c r="P101" s="326"/>
      <c r="Q101" s="326"/>
      <c r="R101" s="326"/>
      <c r="S101" s="326"/>
      <c r="T101" s="326"/>
      <c r="U101" s="326"/>
      <c r="V101" s="326"/>
      <c r="W101" s="326"/>
      <c r="X101" s="326"/>
      <c r="Y101" s="326"/>
    </row>
    <row r="102" spans="1:25" s="17" customFormat="1">
      <c r="A102" s="39"/>
      <c r="B102" s="59"/>
      <c r="D102" s="59"/>
      <c r="E102" s="59"/>
      <c r="F102" s="59"/>
      <c r="G102" s="59"/>
      <c r="H102" s="245"/>
      <c r="I102" s="59"/>
      <c r="J102" s="205"/>
      <c r="K102" s="59"/>
      <c r="L102" s="59"/>
      <c r="M102" s="326"/>
      <c r="N102" s="326"/>
      <c r="O102" s="326"/>
      <c r="P102" s="326"/>
      <c r="Q102" s="326"/>
      <c r="R102" s="326"/>
      <c r="S102" s="326"/>
      <c r="T102" s="326"/>
      <c r="U102" s="326"/>
      <c r="V102" s="326"/>
      <c r="W102" s="326"/>
      <c r="X102" s="326"/>
      <c r="Y102" s="326"/>
    </row>
    <row r="103" spans="1:25" s="17" customFormat="1">
      <c r="A103" s="39"/>
      <c r="B103" s="59"/>
      <c r="D103" s="59"/>
      <c r="E103" s="59"/>
      <c r="F103" s="59"/>
      <c r="G103" s="59"/>
      <c r="H103" s="245"/>
      <c r="I103" s="59"/>
      <c r="J103" s="205"/>
      <c r="K103" s="59"/>
      <c r="L103" s="59"/>
      <c r="M103" s="326"/>
      <c r="N103" s="326"/>
      <c r="O103" s="326"/>
      <c r="P103" s="326"/>
      <c r="Q103" s="326"/>
      <c r="R103" s="326"/>
      <c r="S103" s="326"/>
      <c r="T103" s="326"/>
      <c r="U103" s="326"/>
      <c r="V103" s="326"/>
      <c r="W103" s="326"/>
      <c r="X103" s="326"/>
      <c r="Y103" s="326"/>
    </row>
    <row r="104" spans="1:25" s="17" customFormat="1">
      <c r="A104" s="39"/>
      <c r="B104" s="59"/>
      <c r="D104" s="59"/>
      <c r="E104" s="59"/>
      <c r="F104" s="59"/>
      <c r="G104" s="59"/>
      <c r="H104" s="245"/>
      <c r="I104" s="59"/>
      <c r="J104" s="205"/>
      <c r="K104" s="59"/>
      <c r="L104" s="59"/>
      <c r="M104" s="326"/>
      <c r="N104" s="326"/>
      <c r="O104" s="326"/>
      <c r="P104" s="326"/>
      <c r="Q104" s="326"/>
      <c r="R104" s="326"/>
      <c r="S104" s="326"/>
      <c r="T104" s="326"/>
      <c r="U104" s="326"/>
      <c r="V104" s="326"/>
      <c r="W104" s="326"/>
      <c r="X104" s="326"/>
      <c r="Y104" s="326"/>
    </row>
    <row r="105" spans="1:25" s="17" customFormat="1">
      <c r="A105" s="39"/>
      <c r="B105" s="59"/>
      <c r="D105" s="59"/>
      <c r="E105" s="59"/>
      <c r="F105" s="59"/>
      <c r="G105" s="59"/>
      <c r="H105" s="245"/>
      <c r="I105" s="59"/>
      <c r="J105" s="205"/>
      <c r="K105" s="59"/>
      <c r="L105" s="59"/>
      <c r="M105" s="326"/>
      <c r="N105" s="326"/>
      <c r="O105" s="326"/>
      <c r="P105" s="326"/>
      <c r="Q105" s="326"/>
      <c r="R105" s="326"/>
      <c r="S105" s="326"/>
      <c r="T105" s="326"/>
      <c r="U105" s="326"/>
      <c r="V105" s="326"/>
      <c r="W105" s="326"/>
      <c r="X105" s="326"/>
      <c r="Y105" s="326"/>
    </row>
    <row r="106" spans="1:25" s="17" customFormat="1">
      <c r="A106" s="39"/>
      <c r="B106" s="59"/>
      <c r="D106" s="59"/>
      <c r="E106" s="59"/>
      <c r="F106" s="59"/>
      <c r="G106" s="59"/>
      <c r="H106" s="245"/>
      <c r="I106" s="59"/>
      <c r="J106" s="205"/>
      <c r="K106" s="59"/>
      <c r="L106" s="59"/>
      <c r="M106" s="326"/>
      <c r="N106" s="326"/>
      <c r="O106" s="326"/>
      <c r="P106" s="326"/>
      <c r="Q106" s="326"/>
      <c r="R106" s="326"/>
      <c r="S106" s="326"/>
      <c r="T106" s="326"/>
      <c r="U106" s="326"/>
      <c r="V106" s="326"/>
      <c r="W106" s="326"/>
      <c r="X106" s="326"/>
      <c r="Y106" s="326"/>
    </row>
    <row r="107" spans="1:25" s="17" customFormat="1">
      <c r="A107" s="39"/>
      <c r="B107" s="59"/>
      <c r="D107" s="59"/>
      <c r="E107" s="59"/>
      <c r="F107" s="59"/>
      <c r="G107" s="59"/>
      <c r="H107" s="245"/>
      <c r="I107" s="59"/>
      <c r="J107" s="205"/>
      <c r="K107" s="59"/>
      <c r="L107" s="59"/>
      <c r="M107" s="326"/>
      <c r="N107" s="326"/>
      <c r="O107" s="326"/>
      <c r="P107" s="326"/>
      <c r="Q107" s="326"/>
      <c r="R107" s="326"/>
      <c r="S107" s="326"/>
      <c r="T107" s="326"/>
      <c r="U107" s="326"/>
      <c r="V107" s="326"/>
      <c r="W107" s="326"/>
      <c r="X107" s="326"/>
      <c r="Y107" s="326"/>
    </row>
    <row r="108" spans="1:25" s="17" customFormat="1">
      <c r="A108" s="39"/>
      <c r="B108" s="59"/>
      <c r="D108" s="59"/>
      <c r="E108" s="59"/>
      <c r="F108" s="59"/>
      <c r="G108" s="59"/>
      <c r="H108" s="245"/>
      <c r="I108" s="59"/>
      <c r="J108" s="205"/>
      <c r="K108" s="59"/>
      <c r="L108" s="59"/>
      <c r="M108" s="326"/>
      <c r="N108" s="326"/>
      <c r="O108" s="326"/>
      <c r="P108" s="326"/>
      <c r="Q108" s="326"/>
      <c r="R108" s="326"/>
      <c r="S108" s="326"/>
      <c r="T108" s="326"/>
      <c r="U108" s="326"/>
      <c r="V108" s="326"/>
      <c r="W108" s="326"/>
      <c r="X108" s="326"/>
      <c r="Y108" s="326"/>
    </row>
    <row r="109" spans="1:25" s="17" customFormat="1">
      <c r="A109" s="39"/>
      <c r="B109" s="59"/>
      <c r="D109" s="59"/>
      <c r="E109" s="59"/>
      <c r="F109" s="59"/>
      <c r="G109" s="59"/>
      <c r="H109" s="245"/>
      <c r="I109" s="59"/>
      <c r="J109" s="205"/>
      <c r="K109" s="59"/>
      <c r="L109" s="59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6"/>
      <c r="X109" s="326"/>
      <c r="Y109" s="326"/>
    </row>
    <row r="110" spans="1:25" s="17" customFormat="1">
      <c r="A110" s="39"/>
      <c r="B110" s="59"/>
      <c r="D110" s="59"/>
      <c r="E110" s="59"/>
      <c r="F110" s="59"/>
      <c r="G110" s="59"/>
      <c r="H110" s="245"/>
      <c r="I110" s="59"/>
      <c r="J110" s="205"/>
      <c r="K110" s="59"/>
      <c r="L110" s="59"/>
      <c r="M110" s="326"/>
      <c r="N110" s="326"/>
      <c r="O110" s="326"/>
      <c r="P110" s="326"/>
      <c r="Q110" s="326"/>
      <c r="R110" s="326"/>
      <c r="S110" s="326"/>
      <c r="T110" s="326"/>
      <c r="U110" s="326"/>
      <c r="V110" s="326"/>
      <c r="W110" s="326"/>
      <c r="X110" s="326"/>
      <c r="Y110" s="326"/>
    </row>
    <row r="111" spans="1:25" s="17" customFormat="1">
      <c r="A111" s="39"/>
      <c r="B111" s="59"/>
      <c r="D111" s="59"/>
      <c r="E111" s="59"/>
      <c r="F111" s="59"/>
      <c r="G111" s="59"/>
      <c r="H111" s="245"/>
      <c r="I111" s="59"/>
      <c r="J111" s="205"/>
      <c r="K111" s="59"/>
      <c r="L111" s="59"/>
      <c r="M111" s="326"/>
      <c r="N111" s="326"/>
      <c r="O111" s="326"/>
      <c r="P111" s="326"/>
      <c r="Q111" s="326"/>
      <c r="R111" s="326"/>
      <c r="S111" s="326"/>
      <c r="T111" s="326"/>
      <c r="U111" s="326"/>
      <c r="V111" s="326"/>
      <c r="W111" s="326"/>
      <c r="X111" s="326"/>
      <c r="Y111" s="326"/>
    </row>
    <row r="112" spans="1:25" s="17" customFormat="1">
      <c r="A112" s="39"/>
      <c r="B112" s="59"/>
      <c r="D112" s="59"/>
      <c r="E112" s="59"/>
      <c r="F112" s="59"/>
      <c r="G112" s="59"/>
      <c r="H112" s="245"/>
      <c r="I112" s="59"/>
      <c r="J112" s="205"/>
      <c r="K112" s="59"/>
      <c r="L112" s="59"/>
      <c r="M112" s="326"/>
      <c r="N112" s="326"/>
      <c r="O112" s="326"/>
      <c r="P112" s="326"/>
      <c r="Q112" s="326"/>
      <c r="R112" s="326"/>
      <c r="S112" s="326"/>
      <c r="T112" s="326"/>
      <c r="U112" s="326"/>
      <c r="V112" s="326"/>
      <c r="W112" s="326"/>
      <c r="X112" s="326"/>
      <c r="Y112" s="326"/>
    </row>
    <row r="113" spans="1:25" s="17" customFormat="1">
      <c r="A113" s="39"/>
      <c r="B113" s="59"/>
      <c r="D113" s="59"/>
      <c r="E113" s="59"/>
      <c r="F113" s="59"/>
      <c r="G113" s="59"/>
      <c r="H113" s="245"/>
      <c r="I113" s="59"/>
      <c r="J113" s="205"/>
      <c r="K113" s="59"/>
      <c r="L113" s="59"/>
      <c r="M113" s="326"/>
      <c r="N113" s="326"/>
      <c r="O113" s="326"/>
      <c r="P113" s="326"/>
      <c r="Q113" s="326"/>
      <c r="R113" s="326"/>
      <c r="S113" s="326"/>
      <c r="T113" s="326"/>
      <c r="U113" s="326"/>
      <c r="V113" s="326"/>
      <c r="W113" s="326"/>
      <c r="X113" s="326"/>
      <c r="Y113" s="326"/>
    </row>
    <row r="114" spans="1:25" s="17" customFormat="1">
      <c r="A114" s="39"/>
      <c r="B114" s="59"/>
      <c r="D114" s="59"/>
      <c r="E114" s="59"/>
      <c r="F114" s="59"/>
      <c r="G114" s="59"/>
      <c r="H114" s="245"/>
      <c r="I114" s="59"/>
      <c r="J114" s="205"/>
      <c r="K114" s="59"/>
      <c r="L114" s="59"/>
      <c r="M114" s="326"/>
      <c r="N114" s="326"/>
      <c r="O114" s="326"/>
      <c r="P114" s="326"/>
      <c r="Q114" s="326"/>
      <c r="R114" s="326"/>
      <c r="S114" s="326"/>
      <c r="T114" s="326"/>
      <c r="U114" s="326"/>
      <c r="V114" s="326"/>
      <c r="W114" s="326"/>
      <c r="X114" s="326"/>
      <c r="Y114" s="326"/>
    </row>
    <row r="115" spans="1:25" s="17" customFormat="1">
      <c r="A115" s="39"/>
      <c r="B115" s="59"/>
      <c r="D115" s="59"/>
      <c r="E115" s="59"/>
      <c r="F115" s="59"/>
      <c r="G115" s="59"/>
      <c r="H115" s="245"/>
      <c r="I115" s="59"/>
      <c r="J115" s="205"/>
      <c r="K115" s="59"/>
      <c r="L115" s="59"/>
      <c r="M115" s="326"/>
      <c r="N115" s="326"/>
      <c r="O115" s="326"/>
      <c r="P115" s="326"/>
      <c r="Q115" s="326"/>
      <c r="R115" s="326"/>
      <c r="S115" s="326"/>
      <c r="T115" s="326"/>
      <c r="U115" s="326"/>
      <c r="V115" s="326"/>
      <c r="W115" s="326"/>
      <c r="X115" s="326"/>
      <c r="Y115" s="326"/>
    </row>
    <row r="116" spans="1:25" s="17" customFormat="1">
      <c r="A116" s="39"/>
      <c r="B116" s="59"/>
      <c r="D116" s="59"/>
      <c r="E116" s="59"/>
      <c r="F116" s="59"/>
      <c r="G116" s="59"/>
      <c r="H116" s="245"/>
      <c r="I116" s="59"/>
      <c r="J116" s="205"/>
      <c r="K116" s="59"/>
      <c r="L116" s="59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6"/>
      <c r="X116" s="326"/>
      <c r="Y116" s="326"/>
    </row>
    <row r="117" spans="1:25" s="17" customFormat="1">
      <c r="A117" s="39"/>
      <c r="B117" s="59"/>
      <c r="D117" s="59"/>
      <c r="E117" s="59"/>
      <c r="F117" s="59"/>
      <c r="G117" s="59"/>
      <c r="H117" s="245"/>
      <c r="I117" s="59"/>
      <c r="J117" s="205"/>
      <c r="K117" s="59"/>
      <c r="L117" s="59"/>
      <c r="M117" s="326"/>
      <c r="N117" s="326"/>
      <c r="O117" s="326"/>
      <c r="P117" s="326"/>
      <c r="Q117" s="326"/>
      <c r="R117" s="326"/>
      <c r="S117" s="326"/>
      <c r="T117" s="326"/>
      <c r="U117" s="326"/>
      <c r="V117" s="326"/>
      <c r="W117" s="326"/>
      <c r="X117" s="326"/>
      <c r="Y117" s="326"/>
    </row>
    <row r="118" spans="1:25" s="17" customFormat="1">
      <c r="A118" s="39"/>
      <c r="B118" s="59"/>
      <c r="D118" s="59"/>
      <c r="E118" s="59"/>
      <c r="F118" s="59"/>
      <c r="G118" s="59"/>
      <c r="H118" s="245"/>
      <c r="I118" s="59"/>
      <c r="J118" s="205"/>
      <c r="K118" s="59"/>
      <c r="L118" s="59"/>
      <c r="M118" s="326"/>
      <c r="N118" s="326"/>
      <c r="O118" s="326"/>
      <c r="P118" s="326"/>
      <c r="Q118" s="326"/>
      <c r="R118" s="326"/>
      <c r="S118" s="326"/>
      <c r="T118" s="326"/>
      <c r="U118" s="326"/>
      <c r="V118" s="326"/>
      <c r="W118" s="326"/>
      <c r="X118" s="326"/>
      <c r="Y118" s="326"/>
    </row>
    <row r="119" spans="1:25" s="17" customFormat="1">
      <c r="A119" s="39"/>
      <c r="B119" s="59"/>
      <c r="D119" s="59"/>
      <c r="E119" s="59"/>
      <c r="F119" s="59"/>
      <c r="G119" s="59"/>
      <c r="H119" s="245"/>
      <c r="I119" s="59"/>
      <c r="J119" s="205"/>
      <c r="K119" s="59"/>
      <c r="L119" s="59"/>
      <c r="M119" s="326"/>
      <c r="N119" s="326"/>
      <c r="O119" s="326"/>
      <c r="P119" s="326"/>
      <c r="Q119" s="326"/>
      <c r="R119" s="326"/>
      <c r="S119" s="326"/>
      <c r="T119" s="326"/>
      <c r="U119" s="326"/>
      <c r="V119" s="326"/>
      <c r="W119" s="326"/>
      <c r="X119" s="326"/>
      <c r="Y119" s="326"/>
    </row>
    <row r="120" spans="1:25" s="17" customFormat="1">
      <c r="A120" s="39"/>
      <c r="B120" s="59"/>
      <c r="D120" s="59"/>
      <c r="E120" s="59"/>
      <c r="F120" s="59"/>
      <c r="G120" s="59"/>
      <c r="H120" s="245"/>
      <c r="I120" s="59"/>
      <c r="J120" s="205"/>
      <c r="K120" s="59"/>
      <c r="L120" s="59"/>
      <c r="M120" s="326"/>
      <c r="N120" s="326"/>
      <c r="O120" s="326"/>
      <c r="P120" s="326"/>
      <c r="Q120" s="326"/>
      <c r="R120" s="326"/>
      <c r="S120" s="326"/>
      <c r="T120" s="326"/>
      <c r="U120" s="326"/>
      <c r="V120" s="326"/>
      <c r="W120" s="326"/>
      <c r="X120" s="326"/>
      <c r="Y120" s="326"/>
    </row>
    <row r="121" spans="1:25" s="17" customFormat="1">
      <c r="A121" s="39"/>
      <c r="B121" s="59"/>
      <c r="D121" s="59"/>
      <c r="E121" s="59"/>
      <c r="F121" s="59"/>
      <c r="G121" s="59"/>
      <c r="H121" s="245"/>
      <c r="I121" s="59"/>
      <c r="J121" s="205"/>
      <c r="K121" s="59"/>
      <c r="L121" s="59"/>
      <c r="M121" s="326"/>
      <c r="N121" s="326"/>
      <c r="O121" s="326"/>
      <c r="P121" s="326"/>
      <c r="Q121" s="326"/>
      <c r="R121" s="326"/>
      <c r="S121" s="326"/>
      <c r="T121" s="326"/>
      <c r="U121" s="326"/>
      <c r="V121" s="326"/>
      <c r="W121" s="326"/>
      <c r="X121" s="326"/>
      <c r="Y121" s="326"/>
    </row>
    <row r="122" spans="1:25" s="17" customFormat="1">
      <c r="A122" s="39"/>
      <c r="B122" s="59"/>
      <c r="D122" s="59"/>
      <c r="E122" s="59"/>
      <c r="F122" s="59"/>
      <c r="G122" s="59"/>
      <c r="H122" s="245"/>
      <c r="I122" s="59"/>
      <c r="J122" s="205"/>
      <c r="K122" s="59"/>
      <c r="L122" s="59"/>
      <c r="M122" s="326"/>
      <c r="N122" s="326"/>
      <c r="O122" s="326"/>
      <c r="P122" s="326"/>
      <c r="Q122" s="326"/>
      <c r="R122" s="326"/>
      <c r="S122" s="326"/>
      <c r="T122" s="326"/>
      <c r="U122" s="326"/>
      <c r="V122" s="326"/>
      <c r="W122" s="326"/>
      <c r="X122" s="326"/>
      <c r="Y122" s="326"/>
    </row>
    <row r="123" spans="1:25" s="17" customFormat="1">
      <c r="A123" s="39"/>
      <c r="B123" s="59"/>
      <c r="D123" s="59"/>
      <c r="E123" s="59"/>
      <c r="F123" s="59"/>
      <c r="G123" s="59"/>
      <c r="H123" s="245"/>
      <c r="I123" s="59"/>
      <c r="J123" s="205"/>
      <c r="K123" s="59"/>
      <c r="L123" s="59"/>
      <c r="M123" s="326"/>
      <c r="N123" s="326"/>
      <c r="O123" s="326"/>
      <c r="P123" s="326"/>
      <c r="Q123" s="326"/>
      <c r="R123" s="326"/>
      <c r="S123" s="326"/>
      <c r="T123" s="326"/>
      <c r="U123" s="326"/>
      <c r="V123" s="326"/>
      <c r="W123" s="326"/>
      <c r="X123" s="326"/>
      <c r="Y123" s="326"/>
    </row>
    <row r="124" spans="1:25" s="17" customFormat="1">
      <c r="A124" s="39"/>
      <c r="B124" s="59"/>
      <c r="D124" s="59"/>
      <c r="E124" s="59"/>
      <c r="F124" s="59"/>
      <c r="G124" s="59"/>
      <c r="H124" s="245"/>
      <c r="I124" s="59"/>
      <c r="J124" s="205"/>
      <c r="K124" s="59"/>
      <c r="L124" s="59"/>
      <c r="M124" s="326"/>
      <c r="N124" s="326"/>
      <c r="O124" s="326"/>
      <c r="P124" s="326"/>
      <c r="Q124" s="326"/>
      <c r="R124" s="326"/>
      <c r="S124" s="326"/>
      <c r="T124" s="326"/>
      <c r="U124" s="326"/>
      <c r="V124" s="326"/>
      <c r="W124" s="326"/>
      <c r="X124" s="326"/>
      <c r="Y124" s="326"/>
    </row>
    <row r="125" spans="1:25" s="17" customFormat="1">
      <c r="A125" s="39"/>
      <c r="B125" s="59"/>
      <c r="D125" s="59"/>
      <c r="E125" s="59"/>
      <c r="F125" s="59"/>
      <c r="G125" s="59"/>
      <c r="H125" s="245"/>
      <c r="I125" s="59"/>
      <c r="J125" s="205"/>
      <c r="K125" s="59"/>
      <c r="L125" s="59"/>
      <c r="M125" s="326"/>
      <c r="N125" s="326"/>
      <c r="O125" s="326"/>
      <c r="P125" s="326"/>
      <c r="Q125" s="326"/>
      <c r="R125" s="326"/>
      <c r="S125" s="326"/>
      <c r="T125" s="326"/>
      <c r="U125" s="326"/>
      <c r="V125" s="326"/>
      <c r="W125" s="326"/>
      <c r="X125" s="326"/>
      <c r="Y125" s="326"/>
    </row>
    <row r="126" spans="1:25" s="326" customFormat="1">
      <c r="A126" s="39"/>
      <c r="B126" s="59"/>
      <c r="C126" s="17"/>
      <c r="D126" s="59"/>
      <c r="E126" s="59"/>
      <c r="F126" s="59"/>
      <c r="G126" s="59"/>
      <c r="H126" s="245"/>
      <c r="I126" s="59"/>
      <c r="J126" s="205"/>
      <c r="K126" s="59"/>
      <c r="L126" s="59"/>
    </row>
    <row r="127" spans="1:25" s="326" customFormat="1">
      <c r="A127" s="39"/>
      <c r="B127" s="59"/>
      <c r="C127" s="17"/>
      <c r="D127" s="59"/>
      <c r="E127" s="59"/>
      <c r="F127" s="59"/>
      <c r="G127" s="59"/>
      <c r="H127" s="245"/>
      <c r="I127" s="59"/>
      <c r="J127" s="205"/>
      <c r="K127" s="59"/>
      <c r="L127" s="59"/>
    </row>
    <row r="128" spans="1:25" s="326" customFormat="1">
      <c r="A128" s="39"/>
      <c r="B128" s="59"/>
      <c r="C128" s="17"/>
      <c r="D128" s="59"/>
      <c r="E128" s="59"/>
      <c r="F128" s="59"/>
      <c r="G128" s="59"/>
      <c r="H128" s="245"/>
      <c r="I128" s="59"/>
      <c r="J128" s="205"/>
      <c r="K128" s="59"/>
      <c r="L128" s="59"/>
    </row>
    <row r="129" spans="1:12" s="326" customFormat="1">
      <c r="A129" s="39"/>
      <c r="B129" s="59"/>
      <c r="C129" s="17"/>
      <c r="D129" s="59"/>
      <c r="E129" s="59"/>
      <c r="F129" s="59"/>
      <c r="G129" s="59"/>
      <c r="H129" s="245"/>
      <c r="I129" s="59"/>
      <c r="J129" s="205"/>
      <c r="K129" s="59"/>
      <c r="L129" s="59"/>
    </row>
    <row r="130" spans="1:12" s="326" customFormat="1">
      <c r="A130" s="39"/>
      <c r="B130" s="59"/>
      <c r="C130" s="17"/>
      <c r="D130" s="59"/>
      <c r="E130" s="59"/>
      <c r="F130" s="59"/>
      <c r="G130" s="59"/>
      <c r="H130" s="245"/>
      <c r="I130" s="59"/>
      <c r="J130" s="205"/>
      <c r="K130" s="59"/>
      <c r="L130" s="59"/>
    </row>
    <row r="131" spans="1:12" s="326" customFormat="1">
      <c r="A131" s="39"/>
      <c r="B131" s="59"/>
      <c r="C131" s="17"/>
      <c r="D131" s="59"/>
      <c r="E131" s="59"/>
      <c r="F131" s="59"/>
      <c r="G131" s="59"/>
      <c r="H131" s="245"/>
      <c r="I131" s="59"/>
      <c r="J131" s="205"/>
      <c r="K131" s="59"/>
      <c r="L131" s="59"/>
    </row>
    <row r="132" spans="1:12" s="326" customFormat="1">
      <c r="A132" s="39"/>
      <c r="B132" s="59"/>
      <c r="C132" s="17"/>
      <c r="D132" s="59"/>
      <c r="E132" s="59"/>
      <c r="F132" s="59"/>
      <c r="G132" s="59"/>
      <c r="H132" s="245"/>
      <c r="I132" s="59"/>
      <c r="J132" s="205"/>
      <c r="K132" s="59"/>
      <c r="L132" s="59"/>
    </row>
    <row r="133" spans="1:12" s="326" customFormat="1">
      <c r="A133" s="39"/>
      <c r="B133" s="59"/>
      <c r="C133" s="17"/>
      <c r="D133" s="59"/>
      <c r="E133" s="59"/>
      <c r="F133" s="59"/>
      <c r="G133" s="59"/>
      <c r="H133" s="245"/>
      <c r="I133" s="59"/>
      <c r="J133" s="205"/>
      <c r="K133" s="59"/>
      <c r="L133" s="59"/>
    </row>
    <row r="134" spans="1:12" s="326" customFormat="1">
      <c r="A134" s="39"/>
      <c r="B134" s="59"/>
      <c r="C134" s="17"/>
      <c r="D134" s="59"/>
      <c r="E134" s="59"/>
      <c r="F134" s="59"/>
      <c r="G134" s="59"/>
      <c r="H134" s="245"/>
      <c r="I134" s="59"/>
      <c r="J134" s="205"/>
      <c r="K134" s="59"/>
      <c r="L134" s="59"/>
    </row>
    <row r="135" spans="1:12" s="326" customFormat="1">
      <c r="A135" s="39"/>
      <c r="B135" s="59"/>
      <c r="C135" s="17"/>
      <c r="D135" s="59"/>
      <c r="E135" s="59"/>
      <c r="F135" s="59"/>
      <c r="G135" s="59"/>
      <c r="H135" s="245"/>
      <c r="I135" s="59"/>
      <c r="J135" s="205"/>
      <c r="K135" s="59"/>
      <c r="L135" s="59"/>
    </row>
    <row r="136" spans="1:12" s="326" customFormat="1">
      <c r="A136" s="39"/>
      <c r="B136" s="59"/>
      <c r="C136" s="17"/>
      <c r="D136" s="59"/>
      <c r="E136" s="59"/>
      <c r="F136" s="59"/>
      <c r="G136" s="59"/>
      <c r="H136" s="245"/>
      <c r="I136" s="59"/>
      <c r="J136" s="205"/>
      <c r="K136" s="59"/>
      <c r="L136" s="59"/>
    </row>
    <row r="137" spans="1:12" s="326" customFormat="1">
      <c r="A137" s="39"/>
      <c r="B137" s="59"/>
      <c r="C137" s="17"/>
      <c r="D137" s="59"/>
      <c r="E137" s="59"/>
      <c r="F137" s="59"/>
      <c r="G137" s="59"/>
      <c r="H137" s="245"/>
      <c r="I137" s="59"/>
      <c r="J137" s="205"/>
      <c r="K137" s="59"/>
      <c r="L137" s="59"/>
    </row>
    <row r="138" spans="1:12" s="326" customFormat="1">
      <c r="A138" s="39"/>
      <c r="B138" s="59"/>
      <c r="C138" s="17"/>
      <c r="D138" s="59"/>
      <c r="E138" s="59"/>
      <c r="F138" s="59"/>
      <c r="G138" s="59"/>
      <c r="H138" s="245"/>
      <c r="I138" s="59"/>
      <c r="J138" s="205"/>
      <c r="K138" s="59"/>
      <c r="L138" s="59"/>
    </row>
    <row r="139" spans="1:12" s="326" customFormat="1">
      <c r="A139" s="39"/>
      <c r="B139" s="59"/>
      <c r="C139" s="17"/>
      <c r="D139" s="59"/>
      <c r="E139" s="59"/>
      <c r="F139" s="59"/>
      <c r="G139" s="59"/>
      <c r="H139" s="245"/>
      <c r="I139" s="59"/>
      <c r="J139" s="205"/>
      <c r="K139" s="59"/>
      <c r="L139" s="59"/>
    </row>
    <row r="140" spans="1:12" s="326" customFormat="1">
      <c r="A140" s="39"/>
      <c r="B140" s="59"/>
      <c r="C140" s="17"/>
      <c r="D140" s="59"/>
      <c r="E140" s="59"/>
      <c r="F140" s="59"/>
      <c r="G140" s="59"/>
      <c r="H140" s="245"/>
      <c r="I140" s="59"/>
      <c r="J140" s="205"/>
      <c r="K140" s="59"/>
      <c r="L140" s="59"/>
    </row>
    <row r="141" spans="1:12" s="326" customFormat="1">
      <c r="A141" s="49"/>
      <c r="B141" s="17"/>
      <c r="C141" s="17"/>
      <c r="D141" s="17"/>
      <c r="E141" s="17"/>
      <c r="F141" s="17"/>
      <c r="G141" s="17"/>
      <c r="H141" s="241"/>
      <c r="I141" s="17"/>
      <c r="J141" s="53"/>
      <c r="K141" s="17"/>
      <c r="L141" s="17"/>
    </row>
    <row r="142" spans="1:12" s="326" customFormat="1">
      <c r="A142" s="49"/>
      <c r="B142" s="17"/>
      <c r="C142" s="17"/>
      <c r="D142" s="17"/>
      <c r="E142" s="17"/>
      <c r="F142" s="17"/>
      <c r="G142" s="17"/>
      <c r="H142" s="241"/>
      <c r="I142" s="17"/>
      <c r="J142" s="53"/>
      <c r="K142" s="17"/>
      <c r="L142" s="17"/>
    </row>
    <row r="143" spans="1:12" s="326" customFormat="1">
      <c r="A143" s="49"/>
      <c r="B143" s="17"/>
      <c r="C143" s="17"/>
      <c r="D143" s="17"/>
      <c r="E143" s="17"/>
      <c r="F143" s="17"/>
      <c r="G143" s="17"/>
      <c r="H143" s="241"/>
      <c r="I143" s="17"/>
      <c r="J143" s="53"/>
      <c r="K143" s="17"/>
      <c r="L143" s="17"/>
    </row>
    <row r="144" spans="1:12" s="326" customFormat="1">
      <c r="A144" s="49"/>
      <c r="B144" s="17"/>
      <c r="C144" s="17"/>
      <c r="D144" s="17"/>
      <c r="E144" s="17"/>
      <c r="F144" s="17"/>
      <c r="G144" s="17"/>
      <c r="H144" s="241"/>
      <c r="I144" s="17"/>
      <c r="J144" s="53"/>
      <c r="K144" s="17"/>
      <c r="L144" s="17"/>
    </row>
    <row r="145" spans="1:12" s="326" customFormat="1">
      <c r="A145" s="49"/>
      <c r="B145" s="17"/>
      <c r="C145" s="17"/>
      <c r="D145" s="17"/>
      <c r="E145" s="17"/>
      <c r="F145" s="17"/>
      <c r="G145" s="17"/>
      <c r="H145" s="241"/>
      <c r="I145" s="17"/>
      <c r="J145" s="53"/>
      <c r="K145" s="17"/>
      <c r="L145" s="17"/>
    </row>
    <row r="146" spans="1:12" s="326" customFormat="1">
      <c r="A146" s="49"/>
      <c r="B146" s="17"/>
      <c r="C146" s="17"/>
      <c r="D146" s="17"/>
      <c r="E146" s="17"/>
      <c r="F146" s="17"/>
      <c r="G146" s="17"/>
      <c r="H146" s="241"/>
      <c r="I146" s="17"/>
      <c r="J146" s="53"/>
      <c r="K146" s="17"/>
      <c r="L146" s="17"/>
    </row>
    <row r="147" spans="1:12" s="326" customFormat="1">
      <c r="A147" s="49"/>
      <c r="B147" s="17"/>
      <c r="C147" s="17"/>
      <c r="D147" s="17"/>
      <c r="E147" s="17"/>
      <c r="F147" s="17"/>
      <c r="G147" s="17"/>
      <c r="H147" s="241"/>
      <c r="I147" s="17"/>
      <c r="J147" s="53"/>
      <c r="K147" s="17"/>
      <c r="L147" s="17"/>
    </row>
    <row r="148" spans="1:12" s="326" customFormat="1">
      <c r="A148" s="49"/>
      <c r="B148" s="17"/>
      <c r="C148" s="17"/>
      <c r="D148" s="17"/>
      <c r="E148" s="17"/>
      <c r="F148" s="17"/>
      <c r="G148" s="17"/>
      <c r="H148" s="241"/>
      <c r="I148" s="17"/>
      <c r="J148" s="53"/>
      <c r="K148" s="17"/>
      <c r="L148" s="17"/>
    </row>
    <row r="149" spans="1:12" s="326" customFormat="1">
      <c r="A149" s="49"/>
      <c r="B149" s="17"/>
      <c r="C149" s="17"/>
      <c r="D149" s="17"/>
      <c r="E149" s="17"/>
      <c r="F149" s="17"/>
      <c r="G149" s="17"/>
      <c r="H149" s="241"/>
      <c r="I149" s="17"/>
      <c r="J149" s="53"/>
      <c r="K149" s="17"/>
      <c r="L149" s="17"/>
    </row>
    <row r="150" spans="1:12" s="326" customFormat="1">
      <c r="A150" s="49"/>
      <c r="B150" s="17"/>
      <c r="C150" s="17"/>
      <c r="D150" s="17"/>
      <c r="E150" s="17"/>
      <c r="F150" s="17"/>
      <c r="G150" s="17"/>
      <c r="H150" s="241"/>
      <c r="I150" s="17"/>
      <c r="J150" s="53"/>
      <c r="K150" s="17"/>
      <c r="L150" s="17"/>
    </row>
    <row r="151" spans="1:12" s="326" customFormat="1">
      <c r="A151" s="49"/>
      <c r="B151" s="17"/>
      <c r="C151" s="17"/>
      <c r="D151" s="17"/>
      <c r="E151" s="17"/>
      <c r="F151" s="17"/>
      <c r="G151" s="17"/>
      <c r="H151" s="241"/>
      <c r="I151" s="17"/>
      <c r="J151" s="53"/>
      <c r="K151" s="17"/>
      <c r="L151" s="17"/>
    </row>
    <row r="167" spans="2:25" s="39" customFormat="1" ht="36.6" customHeight="1">
      <c r="B167" s="41"/>
      <c r="C167" s="17"/>
      <c r="D167" s="59"/>
      <c r="E167" s="59"/>
      <c r="F167" s="59"/>
      <c r="G167" s="59"/>
      <c r="H167" s="245"/>
      <c r="I167" s="59"/>
      <c r="J167" s="205"/>
      <c r="K167" s="59"/>
      <c r="L167" s="59"/>
      <c r="M167" s="326"/>
      <c r="N167" s="326"/>
      <c r="O167" s="326"/>
      <c r="P167" s="326"/>
      <c r="Q167" s="326"/>
      <c r="R167" s="326"/>
      <c r="S167" s="326"/>
      <c r="T167" s="326"/>
      <c r="U167" s="326"/>
      <c r="V167" s="326"/>
      <c r="W167" s="326"/>
      <c r="X167" s="326"/>
      <c r="Y167" s="326"/>
    </row>
    <row r="174" spans="2:25" s="39" customFormat="1" ht="42.6" customHeight="1">
      <c r="B174" s="41"/>
      <c r="C174" s="17"/>
      <c r="D174" s="59"/>
      <c r="E174" s="59"/>
      <c r="F174" s="59"/>
      <c r="G174" s="59"/>
      <c r="H174" s="245"/>
      <c r="I174" s="59"/>
      <c r="J174" s="205"/>
      <c r="K174" s="59"/>
      <c r="L174" s="59"/>
      <c r="M174" s="326"/>
      <c r="N174" s="326"/>
      <c r="O174" s="326"/>
      <c r="P174" s="326"/>
      <c r="Q174" s="326"/>
      <c r="R174" s="326"/>
      <c r="S174" s="326"/>
      <c r="T174" s="326"/>
      <c r="U174" s="326"/>
      <c r="V174" s="326"/>
      <c r="W174" s="326"/>
      <c r="X174" s="326"/>
      <c r="Y174" s="326"/>
    </row>
    <row r="181" spans="2:25" s="39" customFormat="1" ht="39.6" customHeight="1">
      <c r="B181" s="41"/>
      <c r="C181" s="17"/>
      <c r="D181" s="59"/>
      <c r="E181" s="59"/>
      <c r="F181" s="59"/>
      <c r="G181" s="59"/>
      <c r="H181" s="245"/>
      <c r="I181" s="59"/>
      <c r="J181" s="205"/>
      <c r="K181" s="59"/>
      <c r="L181" s="59"/>
      <c r="M181" s="326"/>
      <c r="N181" s="326"/>
      <c r="O181" s="326"/>
      <c r="P181" s="326"/>
      <c r="Q181" s="326"/>
      <c r="R181" s="326"/>
      <c r="S181" s="326"/>
      <c r="T181" s="326"/>
      <c r="U181" s="326"/>
      <c r="V181" s="326"/>
      <c r="W181" s="326"/>
      <c r="X181" s="326"/>
      <c r="Y181" s="326"/>
    </row>
    <row r="472" spans="1:25" s="17" customFormat="1">
      <c r="A472" s="39"/>
      <c r="B472" s="41" t="s">
        <v>137</v>
      </c>
      <c r="D472" s="59"/>
      <c r="E472" s="59"/>
      <c r="F472" s="59"/>
      <c r="G472" s="59"/>
      <c r="H472" s="245"/>
      <c r="I472" s="59"/>
      <c r="J472" s="205"/>
      <c r="K472" s="59"/>
      <c r="L472" s="59"/>
      <c r="M472" s="326"/>
      <c r="N472" s="326"/>
      <c r="O472" s="326"/>
      <c r="P472" s="326"/>
      <c r="Q472" s="326"/>
      <c r="R472" s="326"/>
      <c r="S472" s="326"/>
      <c r="T472" s="326"/>
      <c r="U472" s="326"/>
      <c r="V472" s="326"/>
      <c r="W472" s="326"/>
      <c r="X472" s="326"/>
      <c r="Y472" s="326"/>
    </row>
  </sheetData>
  <autoFilter ref="A8:L57"/>
  <mergeCells count="10">
    <mergeCell ref="L6:L7"/>
    <mergeCell ref="A2:L2"/>
    <mergeCell ref="A4:L4"/>
    <mergeCell ref="A6:A7"/>
    <mergeCell ref="B6:B7"/>
    <mergeCell ref="C6:C7"/>
    <mergeCell ref="D6:E6"/>
    <mergeCell ref="F6:G6"/>
    <mergeCell ref="H6:I6"/>
    <mergeCell ref="J6:K6"/>
  </mergeCells>
  <printOptions horizontalCentered="1"/>
  <pageMargins left="0.118110236220472" right="0.118110236220472" top="0.56299212600000004" bottom="0.24803149599999999" header="0.66929133858267698" footer="0.31496062992126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theme="3" tint="0.59999389629810485"/>
  </sheetPr>
  <dimension ref="A1:S161"/>
  <sheetViews>
    <sheetView topLeftCell="A4" zoomScale="103" zoomScaleNormal="103" zoomScaleSheetLayoutView="100" workbookViewId="0">
      <pane xSplit="15996" topLeftCell="N1"/>
      <selection activeCell="J162" sqref="J162"/>
      <selection pane="topRight" activeCell="M959" sqref="M959"/>
    </sheetView>
  </sheetViews>
  <sheetFormatPr defaultColWidth="9.109375" defaultRowHeight="15"/>
  <cols>
    <col min="1" max="1" width="5" style="61" customWidth="1"/>
    <col min="2" max="2" width="35.44140625" style="17" customWidth="1"/>
    <col min="3" max="3" width="8.44140625" style="50" customWidth="1"/>
    <col min="4" max="4" width="8.5546875" style="171" customWidth="1"/>
    <col min="5" max="5" width="8.6640625" style="171" customWidth="1"/>
    <col min="6" max="6" width="8.88671875" style="172" customWidth="1"/>
    <col min="7" max="7" width="9.109375" style="172" customWidth="1"/>
    <col min="8" max="8" width="7.33203125" style="172" customWidth="1"/>
    <col min="9" max="9" width="9.33203125" style="172" customWidth="1"/>
    <col min="10" max="10" width="7.88671875" style="236" customWidth="1"/>
    <col min="11" max="11" width="9" style="172" customWidth="1"/>
    <col min="12" max="12" width="10.44140625" style="172" customWidth="1"/>
    <col min="13" max="16384" width="9.109375" style="228"/>
  </cols>
  <sheetData>
    <row r="1" spans="1:17">
      <c r="A1" s="61" t="s">
        <v>150</v>
      </c>
    </row>
    <row r="2" spans="1:17" s="326" customFormat="1" ht="28.5" customHeight="1">
      <c r="A2" s="105"/>
      <c r="B2" s="963" t="s">
        <v>327</v>
      </c>
      <c r="C2" s="963"/>
      <c r="D2" s="964"/>
      <c r="E2" s="964"/>
      <c r="F2" s="964"/>
      <c r="G2" s="964"/>
      <c r="H2" s="964"/>
      <c r="I2" s="964"/>
      <c r="J2" s="965"/>
      <c r="K2" s="106"/>
      <c r="L2" s="106"/>
    </row>
    <row r="3" spans="1:17" s="326" customFormat="1">
      <c r="A3" s="105"/>
      <c r="B3" s="966" t="s">
        <v>29</v>
      </c>
      <c r="C3" s="966"/>
      <c r="D3" s="967"/>
      <c r="E3" s="967"/>
      <c r="F3" s="967"/>
      <c r="G3" s="967"/>
      <c r="H3" s="967"/>
      <c r="I3" s="967"/>
      <c r="J3" s="236"/>
      <c r="K3" s="106"/>
      <c r="L3" s="106"/>
    </row>
    <row r="4" spans="1:17" s="249" customFormat="1" ht="15" customHeight="1">
      <c r="A4" s="105"/>
      <c r="B4" s="46"/>
      <c r="C4" s="64"/>
      <c r="D4" s="106"/>
      <c r="E4" s="106"/>
      <c r="F4" s="106"/>
      <c r="G4" s="106"/>
      <c r="H4" s="106"/>
      <c r="I4" s="106"/>
      <c r="J4" s="246"/>
      <c r="K4" s="106"/>
      <c r="L4" s="106"/>
    </row>
    <row r="5" spans="1:17" s="226" customFormat="1" ht="31.5" customHeight="1">
      <c r="A5" s="970" t="s">
        <v>13</v>
      </c>
      <c r="B5" s="970" t="s">
        <v>27</v>
      </c>
      <c r="C5" s="970" t="s">
        <v>136</v>
      </c>
      <c r="D5" s="971" t="s">
        <v>33</v>
      </c>
      <c r="E5" s="972"/>
      <c r="F5" s="968" t="s">
        <v>34</v>
      </c>
      <c r="G5" s="968"/>
      <c r="H5" s="968" t="s">
        <v>35</v>
      </c>
      <c r="I5" s="968"/>
      <c r="J5" s="969" t="s">
        <v>36</v>
      </c>
      <c r="K5" s="968"/>
      <c r="L5" s="973" t="s">
        <v>37</v>
      </c>
    </row>
    <row r="6" spans="1:17" s="226" customFormat="1" ht="38.4" customHeight="1">
      <c r="A6" s="970"/>
      <c r="B6" s="970"/>
      <c r="C6" s="970"/>
      <c r="D6" s="846" t="s">
        <v>38</v>
      </c>
      <c r="E6" s="846" t="s">
        <v>85</v>
      </c>
      <c r="F6" s="846" t="s">
        <v>39</v>
      </c>
      <c r="G6" s="846" t="s">
        <v>40</v>
      </c>
      <c r="H6" s="846" t="s">
        <v>39</v>
      </c>
      <c r="I6" s="846" t="s">
        <v>40</v>
      </c>
      <c r="J6" s="847" t="s">
        <v>39</v>
      </c>
      <c r="K6" s="846" t="s">
        <v>40</v>
      </c>
      <c r="L6" s="974"/>
    </row>
    <row r="7" spans="1:17" s="226" customFormat="1" ht="21" customHeight="1">
      <c r="A7" s="107">
        <v>1</v>
      </c>
      <c r="B7" s="107">
        <v>2</v>
      </c>
      <c r="C7" s="108">
        <v>3</v>
      </c>
      <c r="D7" s="109">
        <v>4</v>
      </c>
      <c r="E7" s="109">
        <v>5</v>
      </c>
      <c r="F7" s="109">
        <v>6</v>
      </c>
      <c r="G7" s="109">
        <v>7</v>
      </c>
      <c r="H7" s="109">
        <v>8</v>
      </c>
      <c r="I7" s="109">
        <v>9</v>
      </c>
      <c r="J7" s="993">
        <v>10</v>
      </c>
      <c r="K7" s="109">
        <v>11</v>
      </c>
      <c r="L7" s="109">
        <v>12</v>
      </c>
    </row>
    <row r="8" spans="1:17">
      <c r="A8" s="108"/>
      <c r="B8" s="384" t="s">
        <v>155</v>
      </c>
      <c r="C8" s="848"/>
      <c r="D8" s="111"/>
      <c r="E8" s="111"/>
      <c r="F8" s="111"/>
      <c r="G8" s="112"/>
      <c r="H8" s="111"/>
      <c r="I8" s="111"/>
      <c r="J8" s="111"/>
      <c r="K8" s="111"/>
      <c r="L8" s="111"/>
    </row>
    <row r="9" spans="1:17" s="181" customFormat="1">
      <c r="A9" s="327"/>
      <c r="B9" s="397" t="s">
        <v>241</v>
      </c>
      <c r="C9" s="327"/>
      <c r="D9" s="387"/>
      <c r="E9" s="350"/>
      <c r="F9" s="388"/>
      <c r="G9" s="363"/>
      <c r="H9" s="388"/>
      <c r="I9" s="328"/>
      <c r="J9" s="388"/>
      <c r="K9" s="388"/>
      <c r="L9" s="328"/>
      <c r="O9" s="250"/>
    </row>
    <row r="10" spans="1:17" s="180" customFormat="1" ht="30">
      <c r="A10" s="280">
        <v>1</v>
      </c>
      <c r="B10" s="283" t="s">
        <v>237</v>
      </c>
      <c r="C10" s="280" t="s">
        <v>130</v>
      </c>
      <c r="D10" s="284"/>
      <c r="E10" s="285">
        <v>41</v>
      </c>
      <c r="F10" s="286"/>
      <c r="G10" s="287"/>
      <c r="H10" s="286"/>
      <c r="I10" s="287"/>
      <c r="J10" s="286"/>
      <c r="K10" s="287"/>
      <c r="L10" s="287"/>
      <c r="O10" s="288"/>
    </row>
    <row r="11" spans="1:17" s="181" customFormat="1">
      <c r="A11" s="848"/>
      <c r="B11" s="113" t="s">
        <v>42</v>
      </c>
      <c r="C11" s="848" t="s">
        <v>43</v>
      </c>
      <c r="D11" s="115">
        <f>0.6*1.36</f>
        <v>0.81600000000000006</v>
      </c>
      <c r="E11" s="116">
        <f>D11*E10</f>
        <v>33.456000000000003</v>
      </c>
      <c r="F11" s="117"/>
      <c r="G11" s="566"/>
      <c r="H11" s="117"/>
      <c r="I11" s="69">
        <f>H11*E11</f>
        <v>0</v>
      </c>
      <c r="J11" s="117"/>
      <c r="K11" s="117"/>
      <c r="L11" s="69">
        <f>K11+I11+G11</f>
        <v>0</v>
      </c>
      <c r="O11" s="250"/>
    </row>
    <row r="12" spans="1:17" s="6" customFormat="1" ht="16.2">
      <c r="A12" s="848"/>
      <c r="B12" s="113" t="s">
        <v>49</v>
      </c>
      <c r="C12" s="848" t="s">
        <v>2</v>
      </c>
      <c r="D12" s="566">
        <f>0.7*0.0408</f>
        <v>2.8559999999999999E-2</v>
      </c>
      <c r="E12" s="117">
        <f>D12*E10</f>
        <v>1.17096</v>
      </c>
      <c r="F12" s="117"/>
      <c r="G12" s="69"/>
      <c r="H12" s="117"/>
      <c r="I12" s="69"/>
      <c r="J12" s="117"/>
      <c r="K12" s="69">
        <f>J12*E12</f>
        <v>0</v>
      </c>
      <c r="L12" s="120">
        <f>K12+I12+G12</f>
        <v>0</v>
      </c>
      <c r="M12" s="223"/>
      <c r="N12" s="223"/>
      <c r="O12" s="250"/>
      <c r="P12" s="223"/>
      <c r="Q12" s="223"/>
    </row>
    <row r="13" spans="1:17" s="180" customFormat="1" ht="30">
      <c r="A13" s="280">
        <v>3</v>
      </c>
      <c r="B13" s="283" t="s">
        <v>141</v>
      </c>
      <c r="C13" s="280" t="s">
        <v>130</v>
      </c>
      <c r="D13" s="284"/>
      <c r="E13" s="285">
        <v>59</v>
      </c>
      <c r="F13" s="286"/>
      <c r="G13" s="287"/>
      <c r="H13" s="286"/>
      <c r="I13" s="287"/>
      <c r="J13" s="286"/>
      <c r="K13" s="287"/>
      <c r="L13" s="287"/>
      <c r="O13" s="288"/>
    </row>
    <row r="14" spans="1:17" s="181" customFormat="1">
      <c r="A14" s="848"/>
      <c r="B14" s="113" t="s">
        <v>42</v>
      </c>
      <c r="C14" s="848" t="s">
        <v>43</v>
      </c>
      <c r="D14" s="115">
        <f>0.6*3.1</f>
        <v>1.8599999999999999</v>
      </c>
      <c r="E14" s="116">
        <f>D14*E13</f>
        <v>109.74</v>
      </c>
      <c r="F14" s="117"/>
      <c r="G14" s="566"/>
      <c r="H14" s="117"/>
      <c r="I14" s="69">
        <f>H14*E14</f>
        <v>0</v>
      </c>
      <c r="J14" s="117"/>
      <c r="K14" s="117"/>
      <c r="L14" s="69">
        <f>K14+I14+G14</f>
        <v>0</v>
      </c>
      <c r="O14" s="250"/>
    </row>
    <row r="15" spans="1:17" s="6" customFormat="1" ht="16.2">
      <c r="A15" s="848"/>
      <c r="B15" s="113" t="s">
        <v>49</v>
      </c>
      <c r="C15" s="848" t="s">
        <v>2</v>
      </c>
      <c r="D15" s="566">
        <f>0.7*0.019</f>
        <v>1.3299999999999999E-2</v>
      </c>
      <c r="E15" s="117">
        <f>D15*E13</f>
        <v>0.78469999999999995</v>
      </c>
      <c r="F15" s="117"/>
      <c r="G15" s="69"/>
      <c r="H15" s="117"/>
      <c r="I15" s="69"/>
      <c r="J15" s="117"/>
      <c r="K15" s="69">
        <f>J15*E15</f>
        <v>0</v>
      </c>
      <c r="L15" s="120">
        <f>K15+I15+G15</f>
        <v>0</v>
      </c>
      <c r="M15" s="223"/>
      <c r="N15" s="223"/>
      <c r="O15" s="250"/>
      <c r="P15" s="223"/>
      <c r="Q15" s="223"/>
    </row>
    <row r="16" spans="1:17" s="251" customFormat="1" ht="45">
      <c r="A16" s="280">
        <v>6</v>
      </c>
      <c r="B16" s="271" t="s">
        <v>285</v>
      </c>
      <c r="C16" s="280" t="s">
        <v>128</v>
      </c>
      <c r="D16" s="375"/>
      <c r="E16" s="286">
        <v>22.88</v>
      </c>
      <c r="F16" s="286"/>
      <c r="G16" s="287"/>
      <c r="H16" s="286"/>
      <c r="I16" s="287"/>
      <c r="J16" s="286"/>
      <c r="K16" s="287"/>
      <c r="L16" s="287"/>
      <c r="O16" s="250"/>
    </row>
    <row r="17" spans="1:17" s="181" customFormat="1" ht="17.399999999999999">
      <c r="A17" s="853"/>
      <c r="B17" s="113" t="s">
        <v>42</v>
      </c>
      <c r="C17" s="853" t="s">
        <v>123</v>
      </c>
      <c r="D17" s="115">
        <v>4.8</v>
      </c>
      <c r="E17" s="116">
        <f>D17*E16</f>
        <v>109.824</v>
      </c>
      <c r="F17" s="117"/>
      <c r="G17" s="566"/>
      <c r="H17" s="117"/>
      <c r="I17" s="69">
        <f>H17*E17</f>
        <v>0</v>
      </c>
      <c r="J17" s="117"/>
      <c r="K17" s="117"/>
      <c r="L17" s="69">
        <f>K17+I17+G17</f>
        <v>0</v>
      </c>
      <c r="O17" s="250"/>
    </row>
    <row r="18" spans="1:17" s="6" customFormat="1" ht="16.2">
      <c r="A18" s="853"/>
      <c r="B18" s="113" t="s">
        <v>49</v>
      </c>
      <c r="C18" s="853" t="s">
        <v>2</v>
      </c>
      <c r="D18" s="566">
        <v>1.1000000000000001</v>
      </c>
      <c r="E18" s="117">
        <f>D18*E16</f>
        <v>25.167999999999999</v>
      </c>
      <c r="F18" s="117"/>
      <c r="G18" s="69"/>
      <c r="H18" s="117"/>
      <c r="I18" s="69"/>
      <c r="J18" s="117"/>
      <c r="K18" s="69">
        <f>J18*E18</f>
        <v>0</v>
      </c>
      <c r="L18" s="120">
        <f>K18+I18+G18</f>
        <v>0</v>
      </c>
      <c r="M18" s="223"/>
      <c r="N18" s="223"/>
      <c r="O18" s="250"/>
      <c r="P18" s="223"/>
      <c r="Q18" s="223"/>
    </row>
    <row r="19" spans="1:17" s="251" customFormat="1" ht="45">
      <c r="A19" s="280">
        <v>7</v>
      </c>
      <c r="B19" s="271" t="s">
        <v>286</v>
      </c>
      <c r="C19" s="280" t="s">
        <v>59</v>
      </c>
      <c r="D19" s="375"/>
      <c r="E19" s="286">
        <v>12</v>
      </c>
      <c r="F19" s="286"/>
      <c r="G19" s="287"/>
      <c r="H19" s="286"/>
      <c r="I19" s="287"/>
      <c r="J19" s="286"/>
      <c r="K19" s="287"/>
      <c r="L19" s="287"/>
      <c r="O19" s="250"/>
    </row>
    <row r="20" spans="1:17" s="181" customFormat="1">
      <c r="A20" s="848"/>
      <c r="B20" s="113" t="s">
        <v>42</v>
      </c>
      <c r="C20" s="853" t="s">
        <v>43</v>
      </c>
      <c r="D20" s="115">
        <v>0.53200000000000003</v>
      </c>
      <c r="E20" s="116">
        <f>D20*E19</f>
        <v>6.3840000000000003</v>
      </c>
      <c r="F20" s="117"/>
      <c r="G20" s="566"/>
      <c r="H20" s="117"/>
      <c r="I20" s="69">
        <f>H20*E20</f>
        <v>0</v>
      </c>
      <c r="J20" s="117"/>
      <c r="K20" s="117"/>
      <c r="L20" s="69">
        <f>K20+I20+G20</f>
        <v>0</v>
      </c>
      <c r="O20" s="250"/>
    </row>
    <row r="21" spans="1:17" s="181" customFormat="1" ht="30">
      <c r="A21" s="853"/>
      <c r="B21" s="113" t="s">
        <v>287</v>
      </c>
      <c r="C21" s="590" t="s">
        <v>213</v>
      </c>
      <c r="D21" s="115"/>
      <c r="E21" s="116">
        <v>1</v>
      </c>
      <c r="F21" s="117"/>
      <c r="G21" s="566"/>
      <c r="H21" s="117"/>
      <c r="I21" s="69"/>
      <c r="J21" s="117"/>
      <c r="K21" s="69">
        <f>J21*E21</f>
        <v>0</v>
      </c>
      <c r="L21" s="120">
        <f>K21+I21+G21</f>
        <v>0</v>
      </c>
      <c r="O21" s="250"/>
    </row>
    <row r="22" spans="1:17" s="7" customFormat="1" ht="45">
      <c r="A22" s="671">
        <v>8</v>
      </c>
      <c r="B22" s="736" t="s">
        <v>280</v>
      </c>
      <c r="C22" s="671" t="s">
        <v>48</v>
      </c>
      <c r="D22" s="739"/>
      <c r="E22" s="816">
        <v>1.3580000000000001</v>
      </c>
      <c r="F22" s="816"/>
      <c r="G22" s="674"/>
      <c r="H22" s="816"/>
      <c r="I22" s="674"/>
      <c r="J22" s="816"/>
      <c r="K22" s="674"/>
      <c r="L22" s="703"/>
      <c r="M22" s="256"/>
      <c r="N22" s="256"/>
      <c r="O22" s="288"/>
      <c r="P22" s="256"/>
      <c r="Q22" s="256"/>
    </row>
    <row r="23" spans="1:17" s="181" customFormat="1">
      <c r="A23" s="860"/>
      <c r="B23" s="113" t="s">
        <v>42</v>
      </c>
      <c r="C23" s="860" t="s">
        <v>48</v>
      </c>
      <c r="D23" s="115">
        <v>1</v>
      </c>
      <c r="E23" s="116">
        <f>D23*E22</f>
        <v>1.3580000000000001</v>
      </c>
      <c r="F23" s="117"/>
      <c r="G23" s="566"/>
      <c r="H23" s="117"/>
      <c r="I23" s="69">
        <f>H23*E23</f>
        <v>0</v>
      </c>
      <c r="J23" s="117"/>
      <c r="K23" s="117"/>
      <c r="L23" s="69">
        <f>K23+I23+G23</f>
        <v>0</v>
      </c>
      <c r="O23" s="250"/>
    </row>
    <row r="24" spans="1:17" s="7" customFormat="1" ht="30">
      <c r="A24" s="671">
        <v>9</v>
      </c>
      <c r="B24" s="736" t="s">
        <v>274</v>
      </c>
      <c r="C24" s="671" t="s">
        <v>48</v>
      </c>
      <c r="D24" s="739"/>
      <c r="E24" s="816">
        <v>1.3580000000000001</v>
      </c>
      <c r="F24" s="816"/>
      <c r="G24" s="674"/>
      <c r="H24" s="816"/>
      <c r="I24" s="674"/>
      <c r="J24" s="816"/>
      <c r="K24" s="674"/>
      <c r="L24" s="703"/>
      <c r="M24" s="256"/>
      <c r="N24" s="256"/>
      <c r="O24" s="288"/>
      <c r="P24" s="256"/>
      <c r="Q24" s="256"/>
    </row>
    <row r="25" spans="1:17" s="223" customFormat="1" ht="16.2">
      <c r="A25" s="675"/>
      <c r="B25" s="694" t="s">
        <v>275</v>
      </c>
      <c r="C25" s="675" t="s">
        <v>266</v>
      </c>
      <c r="D25" s="684"/>
      <c r="E25" s="685">
        <v>1</v>
      </c>
      <c r="F25" s="685"/>
      <c r="G25" s="679"/>
      <c r="H25" s="685"/>
      <c r="I25" s="679"/>
      <c r="J25" s="685"/>
      <c r="K25" s="69">
        <f>J25*E25</f>
        <v>0</v>
      </c>
      <c r="L25" s="120">
        <f>K25+I25+G25</f>
        <v>0</v>
      </c>
      <c r="O25" s="250"/>
    </row>
    <row r="26" spans="1:17" s="7" customFormat="1" ht="45">
      <c r="A26" s="671">
        <v>10</v>
      </c>
      <c r="B26" s="736" t="s">
        <v>279</v>
      </c>
      <c r="C26" s="280" t="s">
        <v>128</v>
      </c>
      <c r="D26" s="739"/>
      <c r="E26" s="816">
        <v>31.82</v>
      </c>
      <c r="F26" s="816"/>
      <c r="G26" s="674"/>
      <c r="H26" s="816"/>
      <c r="I26" s="674"/>
      <c r="J26" s="816"/>
      <c r="K26" s="674"/>
      <c r="L26" s="703"/>
      <c r="M26" s="256"/>
      <c r="N26" s="256"/>
      <c r="O26" s="288"/>
      <c r="P26" s="256"/>
      <c r="Q26" s="256"/>
    </row>
    <row r="27" spans="1:17" s="223" customFormat="1" ht="16.2">
      <c r="A27" s="675"/>
      <c r="B27" s="694" t="s">
        <v>291</v>
      </c>
      <c r="C27" s="675" t="s">
        <v>44</v>
      </c>
      <c r="D27" s="684">
        <f>1.25*0.041</f>
        <v>5.1250000000000004E-2</v>
      </c>
      <c r="E27" s="685">
        <f>D27*E26</f>
        <v>1.6307750000000001</v>
      </c>
      <c r="F27" s="685"/>
      <c r="G27" s="679"/>
      <c r="H27" s="685"/>
      <c r="I27" s="679"/>
      <c r="J27" s="685"/>
      <c r="K27" s="69">
        <f>J27*E27</f>
        <v>0</v>
      </c>
      <c r="L27" s="120">
        <f>K27+I27+G27</f>
        <v>0</v>
      </c>
      <c r="O27" s="250"/>
    </row>
    <row r="28" spans="1:17" s="7" customFormat="1" ht="30">
      <c r="A28" s="671">
        <v>11</v>
      </c>
      <c r="B28" s="736" t="s">
        <v>278</v>
      </c>
      <c r="C28" s="280" t="s">
        <v>128</v>
      </c>
      <c r="D28" s="739"/>
      <c r="E28" s="816">
        <v>31.82</v>
      </c>
      <c r="F28" s="816"/>
      <c r="G28" s="674"/>
      <c r="H28" s="816"/>
      <c r="I28" s="674"/>
      <c r="J28" s="816"/>
      <c r="K28" s="674"/>
      <c r="L28" s="703"/>
      <c r="M28" s="256"/>
      <c r="N28" s="256"/>
      <c r="O28" s="288"/>
      <c r="P28" s="256"/>
      <c r="Q28" s="256"/>
    </row>
    <row r="29" spans="1:17" s="223" customFormat="1" ht="16.2">
      <c r="A29" s="675"/>
      <c r="B29" s="694" t="s">
        <v>275</v>
      </c>
      <c r="C29" s="675" t="s">
        <v>48</v>
      </c>
      <c r="D29" s="684">
        <v>1.8</v>
      </c>
      <c r="E29" s="685">
        <f>D29*E28</f>
        <v>57.276000000000003</v>
      </c>
      <c r="F29" s="685"/>
      <c r="G29" s="679"/>
      <c r="H29" s="685"/>
      <c r="I29" s="679"/>
      <c r="J29" s="685"/>
      <c r="K29" s="69">
        <f>J29*E29</f>
        <v>0</v>
      </c>
      <c r="L29" s="120">
        <f>K29+I29+G29</f>
        <v>0</v>
      </c>
      <c r="O29" s="250"/>
    </row>
    <row r="30" spans="1:17" s="181" customFormat="1">
      <c r="A30" s="434"/>
      <c r="B30" s="113"/>
      <c r="C30" s="114"/>
      <c r="D30" s="126"/>
      <c r="E30" s="127"/>
      <c r="F30" s="117"/>
      <c r="G30" s="69"/>
      <c r="H30" s="117"/>
      <c r="I30" s="69"/>
      <c r="J30" s="117"/>
      <c r="K30" s="69"/>
      <c r="L30" s="69"/>
      <c r="O30" s="250"/>
    </row>
    <row r="31" spans="1:17">
      <c r="A31" s="108"/>
      <c r="B31" s="410" t="s">
        <v>156</v>
      </c>
      <c r="C31" s="848"/>
      <c r="D31" s="112"/>
      <c r="E31" s="128"/>
      <c r="F31" s="128"/>
      <c r="G31" s="129"/>
      <c r="H31" s="128"/>
      <c r="I31" s="129"/>
      <c r="J31" s="128"/>
      <c r="K31" s="129"/>
      <c r="L31" s="129"/>
      <c r="O31" s="250"/>
    </row>
    <row r="32" spans="1:17" s="70" customFormat="1">
      <c r="A32" s="337"/>
      <c r="B32" s="397" t="s">
        <v>147</v>
      </c>
      <c r="C32" s="349"/>
      <c r="D32" s="393"/>
      <c r="E32" s="364"/>
      <c r="F32" s="364"/>
      <c r="G32" s="344"/>
      <c r="H32" s="399"/>
      <c r="I32" s="400"/>
      <c r="J32" s="399"/>
      <c r="K32" s="400"/>
      <c r="L32" s="328"/>
      <c r="M32" s="181"/>
      <c r="N32" s="181"/>
      <c r="O32" s="250"/>
      <c r="P32" s="181"/>
      <c r="Q32" s="181"/>
    </row>
    <row r="33" spans="1:17" s="713" customFormat="1" ht="30">
      <c r="A33" s="330">
        <v>13</v>
      </c>
      <c r="B33" s="346" t="s">
        <v>247</v>
      </c>
      <c r="C33" s="280" t="s">
        <v>130</v>
      </c>
      <c r="D33" s="386"/>
      <c r="E33" s="358">
        <v>55</v>
      </c>
      <c r="F33" s="712"/>
      <c r="G33" s="336"/>
      <c r="H33" s="336"/>
      <c r="I33" s="336"/>
      <c r="J33" s="336"/>
      <c r="K33" s="336"/>
      <c r="L33" s="336"/>
    </row>
    <row r="34" spans="1:17" s="858" customFormat="1" ht="16.2">
      <c r="A34" s="855"/>
      <c r="B34" s="859" t="s">
        <v>276</v>
      </c>
      <c r="C34" s="675"/>
      <c r="D34" s="433"/>
      <c r="E34" s="433"/>
      <c r="F34" s="855"/>
      <c r="G34" s="855"/>
      <c r="H34" s="856"/>
      <c r="I34" s="856"/>
      <c r="J34" s="857"/>
      <c r="K34" s="857"/>
      <c r="L34" s="856"/>
    </row>
    <row r="35" spans="1:17" s="73" customFormat="1" ht="17.399999999999999">
      <c r="A35" s="784">
        <v>14</v>
      </c>
      <c r="B35" s="782" t="s">
        <v>294</v>
      </c>
      <c r="C35" s="330" t="s">
        <v>130</v>
      </c>
      <c r="D35" s="785"/>
      <c r="E35" s="786">
        <v>28</v>
      </c>
      <c r="F35" s="786"/>
      <c r="G35" s="766"/>
      <c r="H35" s="787"/>
      <c r="I35" s="788"/>
      <c r="J35" s="787"/>
      <c r="K35" s="788"/>
      <c r="L35" s="667"/>
      <c r="M35" s="258"/>
      <c r="N35" s="258"/>
      <c r="O35" s="288"/>
      <c r="P35" s="258"/>
      <c r="Q35" s="258"/>
    </row>
    <row r="36" spans="1:17" s="858" customFormat="1" ht="16.2">
      <c r="A36" s="855"/>
      <c r="B36" s="859" t="s">
        <v>276</v>
      </c>
      <c r="C36" s="675"/>
      <c r="D36" s="433"/>
      <c r="E36" s="433"/>
      <c r="F36" s="855"/>
      <c r="G36" s="855"/>
      <c r="H36" s="856"/>
      <c r="I36" s="856"/>
      <c r="J36" s="857"/>
      <c r="K36" s="857"/>
      <c r="L36" s="856"/>
    </row>
    <row r="37" spans="1:17" s="12" customFormat="1" ht="30">
      <c r="A37" s="700">
        <v>15</v>
      </c>
      <c r="B37" s="673" t="s">
        <v>283</v>
      </c>
      <c r="C37" s="280" t="s">
        <v>130</v>
      </c>
      <c r="D37" s="739"/>
      <c r="E37" s="815">
        <v>29.8</v>
      </c>
      <c r="F37" s="816"/>
      <c r="G37" s="674"/>
      <c r="H37" s="816"/>
      <c r="I37" s="674"/>
      <c r="J37" s="816"/>
      <c r="K37" s="674"/>
      <c r="L37" s="674"/>
      <c r="M37" s="180"/>
      <c r="N37" s="180"/>
      <c r="O37" s="180"/>
      <c r="P37" s="180"/>
      <c r="Q37" s="180"/>
    </row>
    <row r="38" spans="1:17" s="11" customFormat="1">
      <c r="A38" s="675"/>
      <c r="B38" s="854" t="s">
        <v>276</v>
      </c>
      <c r="C38" s="696"/>
      <c r="D38" s="684"/>
      <c r="E38" s="707"/>
      <c r="F38" s="685"/>
      <c r="G38" s="679"/>
      <c r="H38" s="685"/>
      <c r="I38" s="679"/>
      <c r="J38" s="685"/>
      <c r="K38" s="679"/>
      <c r="L38" s="679"/>
      <c r="M38" s="173"/>
      <c r="N38" s="173"/>
      <c r="O38" s="173"/>
      <c r="P38" s="173"/>
      <c r="Q38" s="173"/>
    </row>
    <row r="39" spans="1:17" s="716" customFormat="1" ht="30">
      <c r="A39" s="711">
        <v>16</v>
      </c>
      <c r="B39" s="710" t="s">
        <v>214</v>
      </c>
      <c r="C39" s="671" t="s">
        <v>130</v>
      </c>
      <c r="D39" s="711" t="s">
        <v>215</v>
      </c>
      <c r="E39" s="358">
        <v>55</v>
      </c>
      <c r="F39" s="671"/>
      <c r="G39" s="714"/>
      <c r="H39" s="714"/>
      <c r="I39" s="715"/>
      <c r="J39" s="715"/>
      <c r="K39" s="715"/>
      <c r="L39" s="703"/>
    </row>
    <row r="40" spans="1:17" s="181" customFormat="1">
      <c r="A40" s="682"/>
      <c r="B40" s="717" t="s">
        <v>42</v>
      </c>
      <c r="C40" s="675" t="s">
        <v>43</v>
      </c>
      <c r="D40" s="702">
        <v>0.73799999999999999</v>
      </c>
      <c r="E40" s="699">
        <f>D40*E39</f>
        <v>40.589999999999996</v>
      </c>
      <c r="F40" s="687"/>
      <c r="G40" s="686"/>
      <c r="H40" s="685"/>
      <c r="I40" s="679">
        <f>H40*E40</f>
        <v>0</v>
      </c>
      <c r="J40" s="687"/>
      <c r="K40" s="686"/>
      <c r="L40" s="688">
        <f>K40+I40+G40</f>
        <v>0</v>
      </c>
      <c r="N40" s="180"/>
      <c r="O40" s="250"/>
    </row>
    <row r="41" spans="1:17" s="378" customFormat="1">
      <c r="A41" s="675"/>
      <c r="B41" s="694" t="s">
        <v>49</v>
      </c>
      <c r="C41" s="677" t="s">
        <v>2</v>
      </c>
      <c r="D41" s="718">
        <v>6.8999999999999999E-3</v>
      </c>
      <c r="E41" s="704">
        <f>D41*E39</f>
        <v>0.3795</v>
      </c>
      <c r="F41" s="685"/>
      <c r="G41" s="679"/>
      <c r="H41" s="685"/>
      <c r="I41" s="679"/>
      <c r="J41" s="685"/>
      <c r="K41" s="679">
        <f>E41*J41</f>
        <v>0</v>
      </c>
      <c r="L41" s="679">
        <f>K41+I41+G41</f>
        <v>0</v>
      </c>
      <c r="N41" s="181"/>
      <c r="O41" s="250"/>
    </row>
    <row r="42" spans="1:17" s="173" customFormat="1">
      <c r="A42" s="682"/>
      <c r="B42" s="690" t="s">
        <v>216</v>
      </c>
      <c r="C42" s="675" t="s">
        <v>48</v>
      </c>
      <c r="D42" s="684">
        <f>0.029*0.01</f>
        <v>2.9E-4</v>
      </c>
      <c r="E42" s="685">
        <f>D42*E39</f>
        <v>1.5949999999999999E-2</v>
      </c>
      <c r="F42" s="685"/>
      <c r="G42" s="688">
        <f>F42*E42</f>
        <v>0</v>
      </c>
      <c r="H42" s="685"/>
      <c r="I42" s="686"/>
      <c r="J42" s="687"/>
      <c r="K42" s="686"/>
      <c r="L42" s="688">
        <f>K42+I42+G42</f>
        <v>0</v>
      </c>
      <c r="O42" s="250"/>
    </row>
    <row r="43" spans="1:17" s="173" customFormat="1" ht="17.399999999999999">
      <c r="A43" s="682"/>
      <c r="B43" s="690" t="s">
        <v>217</v>
      </c>
      <c r="C43" s="682" t="s">
        <v>124</v>
      </c>
      <c r="D43" s="684">
        <f>0.008*0.01</f>
        <v>8.0000000000000007E-5</v>
      </c>
      <c r="E43" s="685">
        <f>D43*E39</f>
        <v>4.4000000000000003E-3</v>
      </c>
      <c r="F43" s="685"/>
      <c r="G43" s="688">
        <f>F43*E43</f>
        <v>0</v>
      </c>
      <c r="H43" s="685"/>
      <c r="I43" s="686"/>
      <c r="J43" s="687"/>
      <c r="K43" s="686"/>
      <c r="L43" s="688">
        <f>K43+I43+G43</f>
        <v>0</v>
      </c>
      <c r="O43" s="250"/>
    </row>
    <row r="44" spans="1:17" s="173" customFormat="1" ht="17.399999999999999">
      <c r="A44" s="682"/>
      <c r="B44" s="690" t="s">
        <v>218</v>
      </c>
      <c r="C44" s="675" t="s">
        <v>123</v>
      </c>
      <c r="D44" s="684">
        <f>5.5*0.01</f>
        <v>5.5E-2</v>
      </c>
      <c r="E44" s="685">
        <f>D44*E39</f>
        <v>3.0249999999999999</v>
      </c>
      <c r="F44" s="685"/>
      <c r="G44" s="688">
        <f>F44*E44</f>
        <v>0</v>
      </c>
      <c r="H44" s="685"/>
      <c r="I44" s="686"/>
      <c r="J44" s="687"/>
      <c r="K44" s="686"/>
      <c r="L44" s="688">
        <f>K44+I44+G44</f>
        <v>0</v>
      </c>
      <c r="O44" s="250"/>
    </row>
    <row r="45" spans="1:17" s="403" customFormat="1" ht="16.2">
      <c r="A45" s="405"/>
      <c r="B45" s="406"/>
      <c r="C45" s="405"/>
      <c r="D45" s="409"/>
      <c r="E45" s="433"/>
      <c r="F45" s="408"/>
      <c r="G45" s="408"/>
      <c r="H45" s="407"/>
      <c r="I45" s="405"/>
      <c r="J45" s="408"/>
      <c r="K45" s="408"/>
      <c r="L45" s="407"/>
    </row>
    <row r="46" spans="1:17" s="334" customFormat="1" ht="17.399999999999999">
      <c r="A46" s="330">
        <v>21</v>
      </c>
      <c r="B46" s="404" t="s">
        <v>253</v>
      </c>
      <c r="C46" s="402" t="s">
        <v>132</v>
      </c>
      <c r="D46" s="340"/>
      <c r="E46" s="428">
        <v>9.5</v>
      </c>
      <c r="F46" s="330"/>
      <c r="G46" s="336"/>
      <c r="H46" s="330"/>
      <c r="I46" s="336"/>
      <c r="J46" s="330"/>
      <c r="K46" s="330"/>
      <c r="L46" s="336"/>
    </row>
    <row r="47" spans="1:17" s="339" customFormat="1" ht="17.399999999999999">
      <c r="A47" s="327"/>
      <c r="B47" s="348" t="s">
        <v>42</v>
      </c>
      <c r="C47" s="349" t="s">
        <v>133</v>
      </c>
      <c r="D47" s="349">
        <v>1</v>
      </c>
      <c r="E47" s="350">
        <f>D47*E46</f>
        <v>9.5</v>
      </c>
      <c r="F47" s="327"/>
      <c r="G47" s="328"/>
      <c r="H47" s="327"/>
      <c r="I47" s="328">
        <f>H47*E47</f>
        <v>0</v>
      </c>
      <c r="J47" s="327"/>
      <c r="K47" s="328"/>
      <c r="L47" s="328">
        <f t="shared" ref="L47:L50" si="0">K47+I47+G47</f>
        <v>0</v>
      </c>
    </row>
    <row r="48" spans="1:17" s="335" customFormat="1">
      <c r="A48" s="347"/>
      <c r="B48" s="348" t="s">
        <v>49</v>
      </c>
      <c r="C48" s="349" t="s">
        <v>2</v>
      </c>
      <c r="D48" s="398">
        <v>7.0000000000000001E-3</v>
      </c>
      <c r="E48" s="927">
        <f>D48*E46</f>
        <v>6.6500000000000004E-2</v>
      </c>
      <c r="F48" s="328"/>
      <c r="G48" s="328"/>
      <c r="H48" s="328"/>
      <c r="I48" s="328"/>
      <c r="J48" s="328"/>
      <c r="K48" s="328">
        <f>E48*J48</f>
        <v>0</v>
      </c>
      <c r="L48" s="328">
        <f t="shared" si="0"/>
        <v>0</v>
      </c>
    </row>
    <row r="49" spans="1:15" s="339" customFormat="1">
      <c r="A49" s="327"/>
      <c r="B49" s="369" t="s">
        <v>245</v>
      </c>
      <c r="C49" s="327" t="s">
        <v>57</v>
      </c>
      <c r="D49" s="427">
        <v>0.59</v>
      </c>
      <c r="E49" s="931">
        <f>D49*E46</f>
        <v>5.6049999999999995</v>
      </c>
      <c r="F49" s="328"/>
      <c r="G49" s="328">
        <f>F49*E49</f>
        <v>0</v>
      </c>
      <c r="H49" s="328"/>
      <c r="I49" s="328"/>
      <c r="J49" s="328"/>
      <c r="K49" s="328"/>
      <c r="L49" s="328">
        <f t="shared" si="0"/>
        <v>0</v>
      </c>
    </row>
    <row r="50" spans="1:15" s="339" customFormat="1">
      <c r="A50" s="590"/>
      <c r="B50" s="670" t="s">
        <v>254</v>
      </c>
      <c r="C50" s="590" t="s">
        <v>57</v>
      </c>
      <c r="D50" s="575">
        <v>0.12</v>
      </c>
      <c r="E50" s="932">
        <f>D50*E46</f>
        <v>1.1399999999999999</v>
      </c>
      <c r="F50" s="569"/>
      <c r="G50" s="328">
        <f>F50*E50</f>
        <v>0</v>
      </c>
      <c r="H50" s="328"/>
      <c r="I50" s="328"/>
      <c r="J50" s="328"/>
      <c r="K50" s="328"/>
      <c r="L50" s="328">
        <f t="shared" si="0"/>
        <v>0</v>
      </c>
    </row>
    <row r="51" spans="1:15" s="339" customFormat="1">
      <c r="A51" s="327"/>
      <c r="B51" s="369" t="s">
        <v>78</v>
      </c>
      <c r="C51" s="327" t="s">
        <v>57</v>
      </c>
      <c r="D51" s="427">
        <v>0.15</v>
      </c>
      <c r="E51" s="931">
        <f>D51*E46</f>
        <v>1.425</v>
      </c>
      <c r="F51" s="328"/>
      <c r="G51" s="328">
        <f>F51*E51</f>
        <v>0</v>
      </c>
      <c r="H51" s="328"/>
      <c r="I51" s="328"/>
      <c r="J51" s="328"/>
      <c r="K51" s="328"/>
      <c r="L51" s="328">
        <f>K51+I51+G51</f>
        <v>0</v>
      </c>
    </row>
    <row r="52" spans="1:15" s="334" customFormat="1">
      <c r="A52" s="327"/>
      <c r="B52" s="369" t="s">
        <v>51</v>
      </c>
      <c r="C52" s="349" t="s">
        <v>2</v>
      </c>
      <c r="D52" s="427">
        <v>3.3999999999999998E-3</v>
      </c>
      <c r="E52" s="933">
        <f>D52*E46</f>
        <v>3.2299999999999995E-2</v>
      </c>
      <c r="F52" s="328"/>
      <c r="G52" s="328">
        <f>F52*E52</f>
        <v>0</v>
      </c>
      <c r="H52" s="328"/>
      <c r="I52" s="328"/>
      <c r="J52" s="328"/>
      <c r="K52" s="328"/>
      <c r="L52" s="328">
        <f t="shared" ref="L52" si="1">K52+I52+G52</f>
        <v>0</v>
      </c>
    </row>
    <row r="53" spans="1:15" s="252" customFormat="1">
      <c r="A53" s="108"/>
      <c r="B53" s="329" t="s">
        <v>149</v>
      </c>
      <c r="C53" s="114"/>
      <c r="D53" s="566"/>
      <c r="E53" s="117"/>
      <c r="F53" s="117"/>
      <c r="G53" s="69"/>
      <c r="H53" s="117"/>
      <c r="I53" s="129"/>
      <c r="J53" s="128"/>
      <c r="K53" s="120"/>
      <c r="L53" s="120"/>
      <c r="O53" s="250"/>
    </row>
    <row r="54" spans="1:15" s="181" customFormat="1" ht="55.2">
      <c r="A54" s="775">
        <v>22</v>
      </c>
      <c r="B54" s="776" t="s">
        <v>223</v>
      </c>
      <c r="C54" s="666" t="s">
        <v>128</v>
      </c>
      <c r="D54" s="777"/>
      <c r="E54" s="440">
        <v>210.51</v>
      </c>
      <c r="F54" s="777"/>
      <c r="G54" s="778"/>
      <c r="H54" s="777"/>
      <c r="I54" s="777"/>
      <c r="J54" s="777"/>
      <c r="K54" s="777"/>
      <c r="L54" s="777"/>
    </row>
    <row r="55" spans="1:15" s="181" customFormat="1">
      <c r="A55" s="584"/>
      <c r="B55" s="758" t="s">
        <v>42</v>
      </c>
      <c r="C55" s="669" t="s">
        <v>43</v>
      </c>
      <c r="D55" s="764">
        <f>20/1000</f>
        <v>0.02</v>
      </c>
      <c r="E55" s="935">
        <f>D55*E54</f>
        <v>4.2101999999999995</v>
      </c>
      <c r="F55" s="745"/>
      <c r="G55" s="759"/>
      <c r="H55" s="745"/>
      <c r="I55" s="569">
        <f>H55*E55</f>
        <v>0</v>
      </c>
      <c r="J55" s="745"/>
      <c r="K55" s="745"/>
      <c r="L55" s="569">
        <f>K55+I55+G55</f>
        <v>0</v>
      </c>
      <c r="O55" s="250"/>
    </row>
    <row r="56" spans="1:15" s="181" customFormat="1" ht="28.8">
      <c r="A56" s="768"/>
      <c r="B56" s="769" t="s">
        <v>224</v>
      </c>
      <c r="C56" s="669" t="s">
        <v>44</v>
      </c>
      <c r="D56" s="770">
        <f>44.8/1000</f>
        <v>4.48E-2</v>
      </c>
      <c r="E56" s="771">
        <f>D56*E54</f>
        <v>9.4308479999999992</v>
      </c>
      <c r="F56" s="771"/>
      <c r="G56" s="770"/>
      <c r="H56" s="771"/>
      <c r="I56" s="772"/>
      <c r="J56" s="773"/>
      <c r="K56" s="772">
        <f>E56*J56</f>
        <v>0</v>
      </c>
      <c r="L56" s="772">
        <f>K56+I56+G56</f>
        <v>0</v>
      </c>
      <c r="O56" s="250"/>
    </row>
    <row r="57" spans="1:15" s="226" customFormat="1" ht="16.2">
      <c r="A57" s="590"/>
      <c r="B57" s="774" t="s">
        <v>45</v>
      </c>
      <c r="C57" s="669" t="s">
        <v>2</v>
      </c>
      <c r="D57" s="759">
        <f>2.1/1000</f>
        <v>2.1000000000000003E-3</v>
      </c>
      <c r="E57" s="745">
        <f>D57*E54</f>
        <v>0.44207100000000005</v>
      </c>
      <c r="F57" s="745"/>
      <c r="G57" s="759"/>
      <c r="H57" s="745"/>
      <c r="I57" s="569"/>
      <c r="J57" s="745"/>
      <c r="K57" s="772">
        <f>E57*J57</f>
        <v>0</v>
      </c>
      <c r="L57" s="772">
        <f>K57+I57+G57</f>
        <v>0</v>
      </c>
      <c r="O57" s="250"/>
    </row>
    <row r="58" spans="1:15" s="339" customFormat="1" ht="17.399999999999999">
      <c r="A58" s="445">
        <v>23</v>
      </c>
      <c r="B58" s="439" t="s">
        <v>158</v>
      </c>
      <c r="C58" s="280" t="s">
        <v>128</v>
      </c>
      <c r="D58" s="446"/>
      <c r="E58" s="779">
        <f>E54*0.07</f>
        <v>14.735700000000001</v>
      </c>
      <c r="F58" s="341"/>
      <c r="G58" s="341"/>
      <c r="H58" s="341"/>
      <c r="I58" s="342"/>
      <c r="J58" s="341"/>
      <c r="K58" s="342"/>
      <c r="L58" s="342"/>
    </row>
    <row r="59" spans="1:15" s="181" customFormat="1">
      <c r="A59" s="853"/>
      <c r="B59" s="113" t="s">
        <v>42</v>
      </c>
      <c r="C59" s="669" t="s">
        <v>43</v>
      </c>
      <c r="D59" s="764">
        <v>2.06</v>
      </c>
      <c r="E59" s="935">
        <f>D59*E58</f>
        <v>30.355542000000003</v>
      </c>
      <c r="F59" s="745"/>
      <c r="G59" s="759"/>
      <c r="H59" s="745"/>
      <c r="I59" s="569">
        <f>H59*E59</f>
        <v>0</v>
      </c>
      <c r="J59" s="745"/>
      <c r="K59" s="745"/>
      <c r="L59" s="569">
        <f>K59+I59+G59</f>
        <v>0</v>
      </c>
      <c r="O59" s="250"/>
    </row>
    <row r="60" spans="1:15" s="5" customFormat="1" ht="43.8" customHeight="1">
      <c r="A60" s="438">
        <v>24</v>
      </c>
      <c r="B60" s="438" t="s">
        <v>229</v>
      </c>
      <c r="C60" s="438" t="s">
        <v>128</v>
      </c>
      <c r="D60" s="449"/>
      <c r="E60" s="441">
        <v>9.69</v>
      </c>
      <c r="F60" s="441"/>
      <c r="G60" s="441"/>
      <c r="H60" s="441"/>
      <c r="I60" s="441"/>
      <c r="J60" s="441"/>
      <c r="K60" s="441"/>
      <c r="L60" s="441"/>
    </row>
    <row r="61" spans="1:15" s="335" customFormat="1" ht="13.5" customHeight="1">
      <c r="A61" s="450"/>
      <c r="B61" s="451" t="s">
        <v>42</v>
      </c>
      <c r="C61" s="442" t="s">
        <v>43</v>
      </c>
      <c r="D61" s="437">
        <v>0.89</v>
      </c>
      <c r="E61" s="936">
        <f>D61*E60</f>
        <v>8.6241000000000003</v>
      </c>
      <c r="F61" s="436"/>
      <c r="G61" s="436"/>
      <c r="H61" s="436"/>
      <c r="I61" s="436">
        <f>H61*E61</f>
        <v>0</v>
      </c>
      <c r="J61" s="436"/>
      <c r="K61" s="436"/>
      <c r="L61" s="436">
        <f>K61+I61+G61</f>
        <v>0</v>
      </c>
    </row>
    <row r="62" spans="1:15" s="335" customFormat="1" ht="13.5" customHeight="1">
      <c r="A62" s="450"/>
      <c r="B62" s="451" t="s">
        <v>49</v>
      </c>
      <c r="C62" s="442" t="s">
        <v>2</v>
      </c>
      <c r="D62" s="452">
        <v>0.37</v>
      </c>
      <c r="E62" s="937">
        <f>D62*E60</f>
        <v>3.5852999999999997</v>
      </c>
      <c r="F62" s="436"/>
      <c r="G62" s="436"/>
      <c r="H62" s="436"/>
      <c r="I62" s="436"/>
      <c r="J62" s="436"/>
      <c r="K62" s="436">
        <f>E62*J62</f>
        <v>0</v>
      </c>
      <c r="L62" s="436">
        <f>K62+I62+G62</f>
        <v>0</v>
      </c>
    </row>
    <row r="63" spans="1:15" s="226" customFormat="1" ht="18" customHeight="1">
      <c r="A63" s="435"/>
      <c r="B63" s="453" t="s">
        <v>50</v>
      </c>
      <c r="C63" s="442" t="s">
        <v>124</v>
      </c>
      <c r="D63" s="444">
        <v>1.1499999999999999</v>
      </c>
      <c r="E63" s="436">
        <f>D63*E60</f>
        <v>11.143499999999998</v>
      </c>
      <c r="F63" s="436"/>
      <c r="G63" s="436">
        <f>E63*F63</f>
        <v>0</v>
      </c>
      <c r="H63" s="443"/>
      <c r="I63" s="443"/>
      <c r="J63" s="443"/>
      <c r="K63" s="443"/>
      <c r="L63" s="436">
        <f>K63+I63+G63</f>
        <v>0</v>
      </c>
    </row>
    <row r="64" spans="1:15" s="223" customFormat="1" ht="18" customHeight="1">
      <c r="A64" s="435"/>
      <c r="B64" s="451" t="s">
        <v>51</v>
      </c>
      <c r="C64" s="442" t="s">
        <v>2</v>
      </c>
      <c r="D64" s="454">
        <v>0.02</v>
      </c>
      <c r="E64" s="937">
        <f>D64*E60</f>
        <v>0.1938</v>
      </c>
      <c r="F64" s="436"/>
      <c r="G64" s="436">
        <f>E64*F64</f>
        <v>0</v>
      </c>
      <c r="H64" s="436"/>
      <c r="I64" s="436"/>
      <c r="J64" s="436"/>
      <c r="K64" s="436"/>
      <c r="L64" s="436">
        <f>K64+I64+G64</f>
        <v>0</v>
      </c>
    </row>
    <row r="65" spans="1:15" s="253" customFormat="1" ht="30">
      <c r="A65" s="695">
        <v>25</v>
      </c>
      <c r="B65" s="689" t="s">
        <v>227</v>
      </c>
      <c r="C65" s="671" t="s">
        <v>128</v>
      </c>
      <c r="D65" s="721"/>
      <c r="E65" s="722">
        <f>1.4+1.4+2</f>
        <v>4.8</v>
      </c>
      <c r="F65" s="722"/>
      <c r="G65" s="703"/>
      <c r="H65" s="722"/>
      <c r="I65" s="703"/>
      <c r="J65" s="722"/>
      <c r="K65" s="703"/>
      <c r="L65" s="703"/>
      <c r="O65" s="250"/>
    </row>
    <row r="66" spans="1:15" s="253" customFormat="1" ht="17.399999999999999">
      <c r="A66" s="682"/>
      <c r="B66" s="690" t="s">
        <v>52</v>
      </c>
      <c r="C66" s="675" t="s">
        <v>124</v>
      </c>
      <c r="D66" s="702">
        <v>1</v>
      </c>
      <c r="E66" s="699">
        <f>D66*E65</f>
        <v>4.8</v>
      </c>
      <c r="F66" s="699"/>
      <c r="G66" s="688"/>
      <c r="H66" s="699"/>
      <c r="I66" s="688">
        <f>H66*E66</f>
        <v>0</v>
      </c>
      <c r="J66" s="699"/>
      <c r="K66" s="688"/>
      <c r="L66" s="688">
        <f>K66+I66+G66</f>
        <v>0</v>
      </c>
      <c r="O66" s="250"/>
    </row>
    <row r="67" spans="1:15" s="254" customFormat="1">
      <c r="A67" s="697"/>
      <c r="B67" s="683" t="s">
        <v>49</v>
      </c>
      <c r="C67" s="675" t="s">
        <v>2</v>
      </c>
      <c r="D67" s="698">
        <v>0.28299999999999997</v>
      </c>
      <c r="E67" s="706">
        <f>D67*E65</f>
        <v>1.3583999999999998</v>
      </c>
      <c r="F67" s="706"/>
      <c r="G67" s="719"/>
      <c r="H67" s="706"/>
      <c r="I67" s="719"/>
      <c r="J67" s="706"/>
      <c r="K67" s="719">
        <f>J67*E67</f>
        <v>0</v>
      </c>
      <c r="L67" s="719">
        <f>K67+I67+G67</f>
        <v>0</v>
      </c>
      <c r="O67" s="250"/>
    </row>
    <row r="68" spans="1:15" s="253" customFormat="1" ht="17.399999999999999">
      <c r="A68" s="682"/>
      <c r="B68" s="690" t="s">
        <v>131</v>
      </c>
      <c r="C68" s="675" t="s">
        <v>124</v>
      </c>
      <c r="D68" s="702">
        <v>1.02</v>
      </c>
      <c r="E68" s="699">
        <f>D68*E65</f>
        <v>4.8959999999999999</v>
      </c>
      <c r="F68" s="699"/>
      <c r="G68" s="679">
        <f>F68*E68</f>
        <v>0</v>
      </c>
      <c r="H68" s="699"/>
      <c r="I68" s="688"/>
      <c r="J68" s="699"/>
      <c r="K68" s="688"/>
      <c r="L68" s="688">
        <f>K68+I68+G68</f>
        <v>0</v>
      </c>
      <c r="O68" s="250"/>
    </row>
    <row r="69" spans="1:15" s="254" customFormat="1">
      <c r="A69" s="697"/>
      <c r="B69" s="694" t="s">
        <v>51</v>
      </c>
      <c r="C69" s="675" t="s">
        <v>2</v>
      </c>
      <c r="D69" s="698">
        <v>0.62</v>
      </c>
      <c r="E69" s="706">
        <f>D69*E65</f>
        <v>2.976</v>
      </c>
      <c r="F69" s="706"/>
      <c r="G69" s="720">
        <f>F69*E69</f>
        <v>0</v>
      </c>
      <c r="H69" s="706"/>
      <c r="I69" s="719"/>
      <c r="J69" s="706"/>
      <c r="K69" s="719"/>
      <c r="L69" s="719">
        <f>K69+I69+G69</f>
        <v>0</v>
      </c>
      <c r="O69" s="250"/>
    </row>
    <row r="70" spans="1:15" s="255" customFormat="1" ht="30">
      <c r="A70" s="303">
        <v>26</v>
      </c>
      <c r="B70" s="271" t="s">
        <v>226</v>
      </c>
      <c r="C70" s="330" t="s">
        <v>128</v>
      </c>
      <c r="D70" s="270"/>
      <c r="E70" s="286">
        <f>4.1+3.5+13.6</f>
        <v>21.2</v>
      </c>
      <c r="F70" s="286"/>
      <c r="G70" s="277"/>
      <c r="H70" s="286"/>
      <c r="I70" s="382"/>
      <c r="J70" s="383"/>
      <c r="K70" s="382"/>
      <c r="L70" s="277"/>
      <c r="O70" s="288"/>
    </row>
    <row r="71" spans="1:15" s="339" customFormat="1" ht="17.399999999999999">
      <c r="A71" s="233"/>
      <c r="B71" s="348" t="s">
        <v>42</v>
      </c>
      <c r="C71" s="349" t="s">
        <v>124</v>
      </c>
      <c r="D71" s="415">
        <v>1</v>
      </c>
      <c r="E71" s="416">
        <f>D71*E70</f>
        <v>21.2</v>
      </c>
      <c r="F71" s="234"/>
      <c r="G71" s="417"/>
      <c r="H71" s="417"/>
      <c r="I71" s="417">
        <f>E71*H71</f>
        <v>0</v>
      </c>
      <c r="J71" s="417"/>
      <c r="K71" s="417"/>
      <c r="L71" s="417">
        <f t="shared" ref="L71:L81" si="2">K71+I71+G71</f>
        <v>0</v>
      </c>
    </row>
    <row r="72" spans="1:15" s="352" customFormat="1">
      <c r="A72" s="418"/>
      <c r="B72" s="419" t="s">
        <v>49</v>
      </c>
      <c r="C72" s="327" t="s">
        <v>2</v>
      </c>
      <c r="D72" s="420">
        <v>1.1000000000000001</v>
      </c>
      <c r="E72" s="938">
        <f>D72*E70</f>
        <v>23.32</v>
      </c>
      <c r="F72" s="420"/>
      <c r="G72" s="420"/>
      <c r="H72" s="420"/>
      <c r="I72" s="420"/>
      <c r="J72" s="420"/>
      <c r="K72" s="421">
        <f>J72*E72</f>
        <v>0</v>
      </c>
      <c r="L72" s="421">
        <f t="shared" si="2"/>
        <v>0</v>
      </c>
    </row>
    <row r="73" spans="1:15" s="339" customFormat="1" ht="17.399999999999999">
      <c r="A73" s="338"/>
      <c r="B73" s="348" t="s">
        <v>143</v>
      </c>
      <c r="C73" s="349" t="s">
        <v>124</v>
      </c>
      <c r="D73" s="351">
        <v>1.0149999999999999</v>
      </c>
      <c r="E73" s="927">
        <f>E70*D73</f>
        <v>21.517999999999997</v>
      </c>
      <c r="F73" s="332"/>
      <c r="G73" s="332">
        <f t="shared" ref="G73:G81" si="3">F73*E73</f>
        <v>0</v>
      </c>
      <c r="H73" s="332"/>
      <c r="I73" s="333"/>
      <c r="J73" s="332"/>
      <c r="K73" s="333"/>
      <c r="L73" s="333">
        <f t="shared" si="2"/>
        <v>0</v>
      </c>
    </row>
    <row r="74" spans="1:15" s="254" customFormat="1">
      <c r="A74" s="746"/>
      <c r="B74" s="758" t="s">
        <v>228</v>
      </c>
      <c r="C74" s="590" t="s">
        <v>48</v>
      </c>
      <c r="D74" s="748"/>
      <c r="E74" s="742">
        <f>29*1.01/1000+15*1.01/1000+46*1.01/1000</f>
        <v>9.0900000000000009E-2</v>
      </c>
      <c r="F74" s="754"/>
      <c r="G74" s="747">
        <f>F74*E74</f>
        <v>0</v>
      </c>
      <c r="H74" s="742"/>
      <c r="I74" s="747"/>
      <c r="J74" s="742"/>
      <c r="K74" s="747"/>
      <c r="L74" s="747">
        <f t="shared" si="2"/>
        <v>0</v>
      </c>
      <c r="O74" s="250"/>
    </row>
    <row r="75" spans="1:15">
      <c r="A75" s="630"/>
      <c r="B75" s="632" t="s">
        <v>212</v>
      </c>
      <c r="C75" s="590" t="s">
        <v>48</v>
      </c>
      <c r="D75" s="780"/>
      <c r="E75" s="741">
        <f>279/1000*1.01+138*1.01/1000+445*1.01/1000</f>
        <v>0.87062000000000006</v>
      </c>
      <c r="F75" s="742"/>
      <c r="G75" s="569">
        <f t="shared" ref="G75:G76" si="4">F75*E75</f>
        <v>0</v>
      </c>
      <c r="H75" s="744"/>
      <c r="I75" s="743"/>
      <c r="J75" s="744"/>
      <c r="K75" s="743"/>
      <c r="L75" s="569">
        <f t="shared" si="2"/>
        <v>0</v>
      </c>
      <c r="O75" s="250"/>
    </row>
    <row r="76" spans="1:15">
      <c r="A76" s="630"/>
      <c r="B76" s="632" t="s">
        <v>222</v>
      </c>
      <c r="C76" s="590" t="s">
        <v>48</v>
      </c>
      <c r="D76" s="780"/>
      <c r="E76" s="741">
        <f>421/1000*1.01+116*1.01/1000+697*1.01/1000</f>
        <v>1.24634</v>
      </c>
      <c r="F76" s="742"/>
      <c r="G76" s="569">
        <f t="shared" si="4"/>
        <v>0</v>
      </c>
      <c r="H76" s="741"/>
      <c r="I76" s="611"/>
      <c r="J76" s="741"/>
      <c r="K76" s="611"/>
      <c r="L76" s="569">
        <f t="shared" si="2"/>
        <v>0</v>
      </c>
      <c r="O76" s="250"/>
    </row>
    <row r="77" spans="1:15" s="339" customFormat="1" ht="17.399999999999999">
      <c r="A77" s="412"/>
      <c r="B77" s="419" t="s">
        <v>55</v>
      </c>
      <c r="C77" s="327" t="s">
        <v>123</v>
      </c>
      <c r="D77" s="327">
        <v>1.84</v>
      </c>
      <c r="E77" s="939">
        <f>D77*E70</f>
        <v>39.008000000000003</v>
      </c>
      <c r="F77" s="422"/>
      <c r="G77" s="344">
        <f t="shared" si="3"/>
        <v>0</v>
      </c>
      <c r="H77" s="328"/>
      <c r="I77" s="345"/>
      <c r="J77" s="343"/>
      <c r="K77" s="343"/>
      <c r="L77" s="344">
        <f t="shared" si="2"/>
        <v>0</v>
      </c>
    </row>
    <row r="78" spans="1:15" s="425" customFormat="1" ht="14.4" customHeight="1">
      <c r="A78" s="413"/>
      <c r="B78" s="423" t="s">
        <v>54</v>
      </c>
      <c r="C78" s="349" t="s">
        <v>124</v>
      </c>
      <c r="D78" s="424">
        <v>4.2500000000000003E-2</v>
      </c>
      <c r="E78" s="424">
        <f>D78*E70</f>
        <v>0.90100000000000002</v>
      </c>
      <c r="F78" s="328"/>
      <c r="G78" s="332">
        <f t="shared" si="3"/>
        <v>0</v>
      </c>
      <c r="H78" s="332"/>
      <c r="I78" s="333"/>
      <c r="J78" s="332"/>
      <c r="K78" s="333"/>
      <c r="L78" s="333">
        <f t="shared" si="2"/>
        <v>0</v>
      </c>
    </row>
    <row r="79" spans="1:15" s="425" customFormat="1" ht="14.4" customHeight="1">
      <c r="A79" s="413"/>
      <c r="B79" s="423" t="s">
        <v>58</v>
      </c>
      <c r="C79" s="416" t="s">
        <v>57</v>
      </c>
      <c r="D79" s="416">
        <v>2.2000000000000002</v>
      </c>
      <c r="E79" s="416">
        <f>D79*E70</f>
        <v>46.64</v>
      </c>
      <c r="F79" s="416"/>
      <c r="G79" s="332">
        <f t="shared" si="3"/>
        <v>0</v>
      </c>
      <c r="H79" s="332"/>
      <c r="I79" s="333"/>
      <c r="J79" s="332"/>
      <c r="K79" s="333"/>
      <c r="L79" s="333">
        <f t="shared" si="2"/>
        <v>0</v>
      </c>
    </row>
    <row r="80" spans="1:15" s="425" customFormat="1" ht="14.4" customHeight="1">
      <c r="A80" s="413"/>
      <c r="B80" s="423" t="s">
        <v>56</v>
      </c>
      <c r="C80" s="416" t="s">
        <v>57</v>
      </c>
      <c r="D80" s="416">
        <v>1</v>
      </c>
      <c r="E80" s="416">
        <f>D80*E70</f>
        <v>21.2</v>
      </c>
      <c r="F80" s="416"/>
      <c r="G80" s="332">
        <f t="shared" si="3"/>
        <v>0</v>
      </c>
      <c r="H80" s="332"/>
      <c r="I80" s="333"/>
      <c r="J80" s="332"/>
      <c r="K80" s="333"/>
      <c r="L80" s="333">
        <f t="shared" si="2"/>
        <v>0</v>
      </c>
    </row>
    <row r="81" spans="1:17" s="425" customFormat="1" ht="14.4" customHeight="1">
      <c r="A81" s="413"/>
      <c r="B81" s="423" t="s">
        <v>51</v>
      </c>
      <c r="C81" s="327" t="s">
        <v>2</v>
      </c>
      <c r="D81" s="416">
        <v>0.46</v>
      </c>
      <c r="E81" s="416">
        <f>D81*E70</f>
        <v>9.7520000000000007</v>
      </c>
      <c r="F81" s="416"/>
      <c r="G81" s="332">
        <f t="shared" si="3"/>
        <v>0</v>
      </c>
      <c r="H81" s="332"/>
      <c r="I81" s="333"/>
      <c r="J81" s="332"/>
      <c r="K81" s="333"/>
      <c r="L81" s="333">
        <f t="shared" si="2"/>
        <v>0</v>
      </c>
    </row>
    <row r="82" spans="1:17" s="254" customFormat="1" ht="30">
      <c r="A82" s="303">
        <v>27</v>
      </c>
      <c r="B82" s="271" t="s">
        <v>288</v>
      </c>
      <c r="C82" s="402" t="s">
        <v>211</v>
      </c>
      <c r="D82" s="270"/>
      <c r="E82" s="286">
        <v>210.51</v>
      </c>
      <c r="F82" s="274"/>
      <c r="G82" s="276"/>
      <c r="H82" s="286"/>
      <c r="I82" s="276"/>
      <c r="J82" s="275"/>
      <c r="K82" s="276"/>
      <c r="L82" s="411"/>
      <c r="O82" s="250"/>
    </row>
    <row r="83" spans="1:17" s="339" customFormat="1">
      <c r="A83" s="429"/>
      <c r="B83" s="348" t="s">
        <v>42</v>
      </c>
      <c r="C83" s="349" t="s">
        <v>43</v>
      </c>
      <c r="D83" s="415">
        <v>0.89</v>
      </c>
      <c r="E83" s="416">
        <f>D83*E82</f>
        <v>187.35389999999998</v>
      </c>
      <c r="F83" s="430"/>
      <c r="G83" s="417"/>
      <c r="H83" s="417"/>
      <c r="I83" s="417">
        <f>E83*H83</f>
        <v>0</v>
      </c>
      <c r="J83" s="417"/>
      <c r="K83" s="417"/>
      <c r="L83" s="417">
        <f t="shared" ref="L83" si="5">K83+I83+G83</f>
        <v>0</v>
      </c>
    </row>
    <row r="84" spans="1:17" s="335" customFormat="1" ht="13.5" customHeight="1">
      <c r="A84" s="450"/>
      <c r="B84" s="451" t="s">
        <v>49</v>
      </c>
      <c r="C84" s="442" t="s">
        <v>2</v>
      </c>
      <c r="D84" s="452">
        <v>0.37</v>
      </c>
      <c r="E84" s="937">
        <f>D84*E82</f>
        <v>77.8887</v>
      </c>
      <c r="F84" s="436"/>
      <c r="G84" s="436"/>
      <c r="H84" s="436"/>
      <c r="I84" s="436"/>
      <c r="J84" s="436"/>
      <c r="K84" s="436">
        <f>E84*J84</f>
        <v>0</v>
      </c>
      <c r="L84" s="436">
        <f>K84+I84+G84</f>
        <v>0</v>
      </c>
    </row>
    <row r="85" spans="1:17" s="339" customFormat="1" ht="17.399999999999999">
      <c r="A85" s="429"/>
      <c r="B85" s="431" t="s">
        <v>289</v>
      </c>
      <c r="C85" s="416" t="s">
        <v>124</v>
      </c>
      <c r="D85" s="414">
        <v>1.1499999999999999</v>
      </c>
      <c r="E85" s="416">
        <f>D85*E82</f>
        <v>242.08649999999997</v>
      </c>
      <c r="F85" s="417"/>
      <c r="G85" s="417">
        <f>F85*E85</f>
        <v>0</v>
      </c>
      <c r="H85" s="417"/>
      <c r="I85" s="417"/>
      <c r="J85" s="417"/>
      <c r="K85" s="417"/>
      <c r="L85" s="417">
        <f t="shared" ref="L85" si="6">K85+I85+G85</f>
        <v>0</v>
      </c>
    </row>
    <row r="86" spans="1:17" s="254" customFormat="1" ht="30">
      <c r="A86" s="303">
        <v>28</v>
      </c>
      <c r="B86" s="271" t="s">
        <v>252</v>
      </c>
      <c r="C86" s="402" t="s">
        <v>211</v>
      </c>
      <c r="D86" s="270"/>
      <c r="E86" s="286">
        <f>180*0.2</f>
        <v>36</v>
      </c>
      <c r="F86" s="274"/>
      <c r="G86" s="276"/>
      <c r="H86" s="286"/>
      <c r="I86" s="276"/>
      <c r="J86" s="275"/>
      <c r="K86" s="276"/>
      <c r="L86" s="411"/>
      <c r="O86" s="250"/>
    </row>
    <row r="87" spans="1:17" s="339" customFormat="1">
      <c r="A87" s="429"/>
      <c r="B87" s="348" t="s">
        <v>42</v>
      </c>
      <c r="C87" s="349" t="s">
        <v>43</v>
      </c>
      <c r="D87" s="415">
        <v>0.89</v>
      </c>
      <c r="E87" s="416">
        <f>D87*E86</f>
        <v>32.04</v>
      </c>
      <c r="F87" s="430"/>
      <c r="G87" s="417"/>
      <c r="H87" s="417"/>
      <c r="I87" s="417">
        <f>E87*H87</f>
        <v>0</v>
      </c>
      <c r="J87" s="417"/>
      <c r="K87" s="417"/>
      <c r="L87" s="417">
        <f t="shared" ref="L87" si="7">K87+I87+G87</f>
        <v>0</v>
      </c>
    </row>
    <row r="88" spans="1:17" s="335" customFormat="1" ht="13.5" customHeight="1">
      <c r="A88" s="450"/>
      <c r="B88" s="451" t="s">
        <v>49</v>
      </c>
      <c r="C88" s="442" t="s">
        <v>2</v>
      </c>
      <c r="D88" s="452">
        <v>0.37</v>
      </c>
      <c r="E88" s="937">
        <f>D88*E86</f>
        <v>13.32</v>
      </c>
      <c r="F88" s="436"/>
      <c r="G88" s="436"/>
      <c r="H88" s="436"/>
      <c r="I88" s="436"/>
      <c r="J88" s="436"/>
      <c r="K88" s="436">
        <f>E88*J88</f>
        <v>0</v>
      </c>
      <c r="L88" s="436">
        <f>K88+I88+G88</f>
        <v>0</v>
      </c>
    </row>
    <row r="89" spans="1:17" s="339" customFormat="1" ht="17.399999999999999">
      <c r="A89" s="429"/>
      <c r="B89" s="431" t="s">
        <v>46</v>
      </c>
      <c r="C89" s="416" t="s">
        <v>124</v>
      </c>
      <c r="D89" s="414">
        <v>1.1499999999999999</v>
      </c>
      <c r="E89" s="416">
        <f>D89*E86</f>
        <v>41.4</v>
      </c>
      <c r="F89" s="417"/>
      <c r="G89" s="417">
        <f>F89*E89</f>
        <v>0</v>
      </c>
      <c r="H89" s="417"/>
      <c r="I89" s="417"/>
      <c r="J89" s="417"/>
      <c r="K89" s="417"/>
      <c r="L89" s="417">
        <f t="shared" ref="L89" si="8">K89+I89+G89</f>
        <v>0</v>
      </c>
    </row>
    <row r="90" spans="1:17" s="260" customFormat="1" ht="36.6" customHeight="1">
      <c r="A90" s="260">
        <v>29</v>
      </c>
      <c r="B90" s="271" t="s">
        <v>277</v>
      </c>
      <c r="C90" s="280" t="s">
        <v>48</v>
      </c>
      <c r="D90" s="432"/>
      <c r="E90" s="360">
        <f>3*75.52/1000</f>
        <v>0.22656000000000001</v>
      </c>
      <c r="F90" s="358"/>
      <c r="G90" s="287"/>
      <c r="H90" s="360"/>
      <c r="I90" s="277"/>
      <c r="J90" s="360"/>
      <c r="K90" s="277"/>
      <c r="L90" s="287"/>
      <c r="O90" s="288"/>
    </row>
    <row r="91" spans="1:17">
      <c r="A91" s="108"/>
      <c r="B91" s="113" t="s">
        <v>42</v>
      </c>
      <c r="C91" s="849" t="s">
        <v>43</v>
      </c>
      <c r="D91" s="115">
        <v>34.9</v>
      </c>
      <c r="E91" s="116">
        <f>D91*E90</f>
        <v>7.9069440000000002</v>
      </c>
      <c r="F91" s="117"/>
      <c r="G91" s="69"/>
      <c r="H91" s="117"/>
      <c r="I91" s="69">
        <f>H91*E91</f>
        <v>0</v>
      </c>
      <c r="J91" s="117"/>
      <c r="K91" s="69"/>
      <c r="L91" s="69">
        <f>K91+I91+G91</f>
        <v>0</v>
      </c>
      <c r="O91" s="250"/>
    </row>
    <row r="92" spans="1:17" s="425" customFormat="1" ht="14.4" customHeight="1">
      <c r="A92" s="760"/>
      <c r="B92" s="761" t="s">
        <v>225</v>
      </c>
      <c r="C92" s="590" t="s">
        <v>59</v>
      </c>
      <c r="D92" s="762"/>
      <c r="E92" s="762">
        <v>3</v>
      </c>
      <c r="F92" s="762"/>
      <c r="G92" s="332">
        <f>F92*E92</f>
        <v>0</v>
      </c>
      <c r="H92" s="332"/>
      <c r="I92" s="333"/>
      <c r="J92" s="332"/>
      <c r="K92" s="333"/>
      <c r="L92" s="861">
        <f t="shared" ref="L92" si="9">K92+I92+G92</f>
        <v>0</v>
      </c>
    </row>
    <row r="93" spans="1:17" s="11" customFormat="1" ht="45">
      <c r="A93" s="280">
        <v>30</v>
      </c>
      <c r="B93" s="271" t="s">
        <v>63</v>
      </c>
      <c r="C93" s="280" t="s">
        <v>132</v>
      </c>
      <c r="D93" s="375"/>
      <c r="E93" s="360">
        <f>3*9.62</f>
        <v>28.86</v>
      </c>
      <c r="F93" s="286"/>
      <c r="G93" s="287"/>
      <c r="H93" s="286"/>
      <c r="I93" s="287"/>
      <c r="J93" s="286"/>
      <c r="K93" s="287"/>
      <c r="L93" s="287"/>
      <c r="M93" s="173"/>
      <c r="N93" s="180"/>
      <c r="O93" s="250"/>
      <c r="P93" s="173"/>
      <c r="Q93" s="173"/>
    </row>
    <row r="94" spans="1:17" s="11" customFormat="1" ht="17.399999999999999">
      <c r="A94" s="849"/>
      <c r="B94" s="113" t="s">
        <v>42</v>
      </c>
      <c r="C94" s="871" t="s">
        <v>133</v>
      </c>
      <c r="D94" s="115">
        <v>1</v>
      </c>
      <c r="E94" s="116">
        <f>D94*E93</f>
        <v>28.86</v>
      </c>
      <c r="F94" s="117"/>
      <c r="G94" s="69"/>
      <c r="H94" s="117"/>
      <c r="I94" s="69">
        <f>H94*E94</f>
        <v>0</v>
      </c>
      <c r="J94" s="117"/>
      <c r="K94" s="69"/>
      <c r="L94" s="69">
        <f>K94+I94+G94</f>
        <v>0</v>
      </c>
      <c r="M94" s="173"/>
      <c r="N94" s="229"/>
      <c r="O94" s="250"/>
      <c r="P94" s="173"/>
      <c r="Q94" s="173"/>
    </row>
    <row r="95" spans="1:17" s="11" customFormat="1">
      <c r="A95" s="108"/>
      <c r="B95" s="113" t="s">
        <v>49</v>
      </c>
      <c r="C95" s="849" t="s">
        <v>62</v>
      </c>
      <c r="D95" s="566">
        <v>2.9999999999999997E-4</v>
      </c>
      <c r="E95" s="94">
        <f>D95*E93</f>
        <v>8.657999999999999E-3</v>
      </c>
      <c r="F95" s="93"/>
      <c r="G95" s="146"/>
      <c r="H95" s="94"/>
      <c r="I95" s="129"/>
      <c r="J95" s="94"/>
      <c r="K95" s="120">
        <f>J95*E95</f>
        <v>0</v>
      </c>
      <c r="L95" s="120">
        <f>K95+I95+G95</f>
        <v>0</v>
      </c>
      <c r="M95" s="173"/>
      <c r="N95" s="173"/>
      <c r="O95" s="250"/>
      <c r="P95" s="173"/>
      <c r="Q95" s="173"/>
    </row>
    <row r="96" spans="1:17" s="11" customFormat="1" ht="30">
      <c r="A96" s="849"/>
      <c r="B96" s="51" t="s">
        <v>273</v>
      </c>
      <c r="C96" s="849" t="s">
        <v>57</v>
      </c>
      <c r="D96" s="94">
        <f>(25.1+0.2+2.7)*0.01</f>
        <v>0.28000000000000003</v>
      </c>
      <c r="E96" s="94">
        <f>D96*E93</f>
        <v>8.0808</v>
      </c>
      <c r="F96" s="117"/>
      <c r="G96" s="69">
        <f>F96*E96</f>
        <v>0</v>
      </c>
      <c r="H96" s="117"/>
      <c r="I96" s="69"/>
      <c r="J96" s="117"/>
      <c r="K96" s="69"/>
      <c r="L96" s="69">
        <f>K96+I96+G96</f>
        <v>0</v>
      </c>
      <c r="M96" s="173"/>
      <c r="N96" s="173"/>
      <c r="O96" s="250"/>
      <c r="P96" s="173"/>
      <c r="Q96" s="173"/>
    </row>
    <row r="97" spans="1:19" s="326" customFormat="1" ht="21.9" customHeight="1">
      <c r="A97" s="675"/>
      <c r="B97" s="690" t="s">
        <v>64</v>
      </c>
      <c r="C97" s="708" t="s">
        <v>57</v>
      </c>
      <c r="D97" s="709">
        <v>0.15</v>
      </c>
      <c r="E97" s="929">
        <f>D97*E93</f>
        <v>4.3289999999999997</v>
      </c>
      <c r="F97" s="679"/>
      <c r="G97" s="679">
        <f>F97*E97</f>
        <v>0</v>
      </c>
      <c r="H97" s="675"/>
      <c r="I97" s="679"/>
      <c r="J97" s="675"/>
      <c r="K97" s="675"/>
      <c r="L97" s="679">
        <f>K97+I97+G97</f>
        <v>0</v>
      </c>
    </row>
    <row r="98" spans="1:19" s="11" customFormat="1">
      <c r="A98" s="108"/>
      <c r="B98" s="147" t="s">
        <v>51</v>
      </c>
      <c r="C98" s="849" t="s">
        <v>2</v>
      </c>
      <c r="D98" s="566">
        <v>1.9E-3</v>
      </c>
      <c r="E98" s="94">
        <f>D98*E93</f>
        <v>5.4834000000000001E-2</v>
      </c>
      <c r="F98" s="94"/>
      <c r="G98" s="120">
        <f>F98*E98</f>
        <v>0</v>
      </c>
      <c r="H98" s="94"/>
      <c r="I98" s="129"/>
      <c r="J98" s="128"/>
      <c r="K98" s="129"/>
      <c r="L98" s="120">
        <f>K98+I98+G98</f>
        <v>0</v>
      </c>
      <c r="M98" s="173"/>
      <c r="N98" s="173"/>
      <c r="O98" s="250"/>
      <c r="P98" s="173"/>
      <c r="Q98" s="173"/>
    </row>
    <row r="99" spans="1:19" s="258" customFormat="1" ht="48" customHeight="1">
      <c r="A99" s="357">
        <v>31</v>
      </c>
      <c r="B99" s="271" t="s">
        <v>251</v>
      </c>
      <c r="C99" s="402" t="s">
        <v>132</v>
      </c>
      <c r="D99" s="375"/>
      <c r="E99" s="360">
        <v>8.8000000000000007</v>
      </c>
      <c r="F99" s="360"/>
      <c r="G99" s="277"/>
      <c r="H99" s="360"/>
      <c r="I99" s="277"/>
      <c r="J99" s="360"/>
      <c r="K99" s="277"/>
      <c r="L99" s="277"/>
      <c r="N99" s="376"/>
      <c r="O99" s="288"/>
    </row>
    <row r="100" spans="1:19" s="339" customFormat="1" ht="17.399999999999999">
      <c r="A100" s="429"/>
      <c r="B100" s="348" t="s">
        <v>42</v>
      </c>
      <c r="C100" s="327" t="s">
        <v>133</v>
      </c>
      <c r="D100" s="415">
        <v>1</v>
      </c>
      <c r="E100" s="416">
        <f>D100*E99</f>
        <v>8.8000000000000007</v>
      </c>
      <c r="F100" s="430"/>
      <c r="G100" s="417"/>
      <c r="H100" s="417"/>
      <c r="I100" s="417">
        <f>E100*H100</f>
        <v>0</v>
      </c>
      <c r="J100" s="417"/>
      <c r="K100" s="417"/>
      <c r="L100" s="417">
        <f t="shared" ref="L100:L101" si="10">K100+I100+G100</f>
        <v>0</v>
      </c>
    </row>
    <row r="101" spans="1:19" s="1" customFormat="1" ht="17.399999999999999">
      <c r="A101" s="725"/>
      <c r="B101" s="676" t="s">
        <v>219</v>
      </c>
      <c r="C101" s="675" t="s">
        <v>53</v>
      </c>
      <c r="D101" s="692">
        <v>1</v>
      </c>
      <c r="E101" s="940">
        <f>D101*E99</f>
        <v>8.8000000000000007</v>
      </c>
      <c r="F101" s="705"/>
      <c r="G101" s="723">
        <f>F101*E101</f>
        <v>0</v>
      </c>
      <c r="H101" s="723"/>
      <c r="I101" s="724"/>
      <c r="J101" s="723"/>
      <c r="K101" s="724"/>
      <c r="L101" s="724">
        <f t="shared" si="10"/>
        <v>0</v>
      </c>
      <c r="M101" s="326"/>
      <c r="N101" s="326"/>
      <c r="O101" s="326"/>
      <c r="P101" s="326"/>
      <c r="Q101" s="326"/>
      <c r="R101" s="326"/>
      <c r="S101" s="326"/>
    </row>
    <row r="102" spans="1:19" s="68" customFormat="1" ht="27.6">
      <c r="A102" s="357">
        <v>32</v>
      </c>
      <c r="B102" s="379" t="s">
        <v>231</v>
      </c>
      <c r="C102" s="280" t="s">
        <v>48</v>
      </c>
      <c r="D102" s="284"/>
      <c r="E102" s="285">
        <v>0.17299999999999999</v>
      </c>
      <c r="F102" s="286"/>
      <c r="G102" s="380"/>
      <c r="H102" s="381"/>
      <c r="I102" s="380"/>
      <c r="J102" s="381"/>
      <c r="K102" s="380"/>
      <c r="L102" s="287"/>
      <c r="O102" s="288"/>
    </row>
    <row r="103" spans="1:19" s="70" customFormat="1">
      <c r="A103" s="151"/>
      <c r="B103" s="113" t="s">
        <v>65</v>
      </c>
      <c r="C103" s="848" t="s">
        <v>43</v>
      </c>
      <c r="D103" s="566">
        <v>26.5</v>
      </c>
      <c r="E103" s="94">
        <f>D103*E102</f>
        <v>4.5844999999999994</v>
      </c>
      <c r="F103" s="132"/>
      <c r="G103" s="136"/>
      <c r="H103" s="132"/>
      <c r="I103" s="136">
        <f>H103*E103</f>
        <v>0</v>
      </c>
      <c r="J103" s="132"/>
      <c r="K103" s="136"/>
      <c r="L103" s="136">
        <f>K103+I103+G103</f>
        <v>0</v>
      </c>
      <c r="M103" s="181"/>
      <c r="N103" s="181"/>
      <c r="O103" s="250"/>
      <c r="P103" s="181"/>
      <c r="Q103" s="181"/>
    </row>
    <row r="104" spans="1:19" s="70" customFormat="1">
      <c r="A104" s="140"/>
      <c r="B104" s="113" t="s">
        <v>49</v>
      </c>
      <c r="C104" s="848" t="s">
        <v>2</v>
      </c>
      <c r="D104" s="566">
        <v>0.6</v>
      </c>
      <c r="E104" s="94">
        <f>D104*E102</f>
        <v>0.10379999999999999</v>
      </c>
      <c r="F104" s="134"/>
      <c r="G104" s="135"/>
      <c r="H104" s="156"/>
      <c r="I104" s="133"/>
      <c r="J104" s="156"/>
      <c r="K104" s="133">
        <f>E104*J104</f>
        <v>0</v>
      </c>
      <c r="L104" s="133">
        <f>K104+I104+G104</f>
        <v>0</v>
      </c>
      <c r="M104" s="181"/>
      <c r="N104" s="228"/>
      <c r="O104" s="250"/>
      <c r="P104" s="181"/>
      <c r="Q104" s="181"/>
    </row>
    <row r="105" spans="1:19" s="254" customFormat="1">
      <c r="A105" s="108"/>
      <c r="B105" s="51" t="s">
        <v>232</v>
      </c>
      <c r="C105" s="108" t="s">
        <v>48</v>
      </c>
      <c r="D105" s="110"/>
      <c r="E105" s="94">
        <v>0.16042999999999999</v>
      </c>
      <c r="F105" s="132"/>
      <c r="G105" s="133">
        <f>E105*F105</f>
        <v>0</v>
      </c>
      <c r="H105" s="156"/>
      <c r="I105" s="133"/>
      <c r="J105" s="156"/>
      <c r="K105" s="133"/>
      <c r="L105" s="133">
        <f>K105+I105+G105</f>
        <v>0</v>
      </c>
      <c r="N105" s="377"/>
      <c r="O105" s="250"/>
    </row>
    <row r="106" spans="1:19" s="755" customFormat="1" ht="17.399999999999999">
      <c r="A106" s="757"/>
      <c r="B106" s="756" t="s">
        <v>221</v>
      </c>
      <c r="C106" s="108" t="s">
        <v>48</v>
      </c>
      <c r="D106" s="814"/>
      <c r="E106" s="941">
        <v>7.4200000000000004E-3</v>
      </c>
      <c r="F106" s="781"/>
      <c r="G106" s="576">
        <f t="shared" ref="G106:G108" si="11">F106*E106</f>
        <v>0</v>
      </c>
      <c r="H106" s="576"/>
      <c r="I106" s="750"/>
      <c r="J106" s="576"/>
      <c r="K106" s="750"/>
      <c r="L106" s="750">
        <f t="shared" ref="L106:L108" si="12">K106+I106+G106</f>
        <v>0</v>
      </c>
    </row>
    <row r="107" spans="1:19" s="755" customFormat="1" ht="17.399999999999999">
      <c r="A107" s="757"/>
      <c r="B107" s="756" t="s">
        <v>220</v>
      </c>
      <c r="C107" s="108" t="s">
        <v>48</v>
      </c>
      <c r="D107" s="814"/>
      <c r="E107" s="941">
        <v>1.5499999999999999E-3</v>
      </c>
      <c r="F107" s="781"/>
      <c r="G107" s="576">
        <f t="shared" si="11"/>
        <v>0</v>
      </c>
      <c r="H107" s="576"/>
      <c r="I107" s="750"/>
      <c r="J107" s="576"/>
      <c r="K107" s="750"/>
      <c r="L107" s="750">
        <f t="shared" si="12"/>
        <v>0</v>
      </c>
    </row>
    <row r="108" spans="1:19">
      <c r="A108" s="630"/>
      <c r="B108" s="632" t="s">
        <v>212</v>
      </c>
      <c r="C108" s="590" t="s">
        <v>48</v>
      </c>
      <c r="D108" s="780"/>
      <c r="E108" s="942">
        <f>0.00345*1.01</f>
        <v>3.4845000000000002E-3</v>
      </c>
      <c r="F108" s="742"/>
      <c r="G108" s="569">
        <f t="shared" si="11"/>
        <v>0</v>
      </c>
      <c r="H108" s="744"/>
      <c r="I108" s="743"/>
      <c r="J108" s="744"/>
      <c r="K108" s="743"/>
      <c r="L108" s="569">
        <f t="shared" si="12"/>
        <v>0</v>
      </c>
      <c r="O108" s="250"/>
    </row>
    <row r="109" spans="1:19" ht="30">
      <c r="A109" s="108"/>
      <c r="B109" s="51" t="s">
        <v>60</v>
      </c>
      <c r="C109" s="114" t="s">
        <v>57</v>
      </c>
      <c r="D109" s="110">
        <v>26</v>
      </c>
      <c r="E109" s="94">
        <f>D109*E102</f>
        <v>4.4979999999999993</v>
      </c>
      <c r="F109" s="94"/>
      <c r="G109" s="133">
        <f>E109*F109</f>
        <v>0</v>
      </c>
      <c r="H109" s="156"/>
      <c r="I109" s="133"/>
      <c r="J109" s="156"/>
      <c r="K109" s="133"/>
      <c r="L109" s="133">
        <f>K109+I109+G109</f>
        <v>0</v>
      </c>
      <c r="N109" s="378"/>
      <c r="O109" s="250"/>
    </row>
    <row r="110" spans="1:19" s="59" customFormat="1">
      <c r="A110" s="151"/>
      <c r="B110" s="51" t="s">
        <v>56</v>
      </c>
      <c r="C110" s="848" t="s">
        <v>57</v>
      </c>
      <c r="D110" s="201">
        <v>12.8</v>
      </c>
      <c r="E110" s="94">
        <f>D110*E102</f>
        <v>2.2143999999999999</v>
      </c>
      <c r="F110" s="117"/>
      <c r="G110" s="133">
        <f>E110*F110</f>
        <v>0</v>
      </c>
      <c r="H110" s="156"/>
      <c r="I110" s="133"/>
      <c r="J110" s="156"/>
      <c r="K110" s="133"/>
      <c r="L110" s="133">
        <f>K110+I110+G110</f>
        <v>0</v>
      </c>
      <c r="O110" s="250"/>
    </row>
    <row r="111" spans="1:19" s="70" customFormat="1">
      <c r="A111" s="140"/>
      <c r="B111" s="113" t="s">
        <v>51</v>
      </c>
      <c r="C111" s="114" t="s">
        <v>2</v>
      </c>
      <c r="D111" s="566">
        <v>2.78</v>
      </c>
      <c r="E111" s="94">
        <f>D111*E102</f>
        <v>0.48093999999999992</v>
      </c>
      <c r="F111" s="156"/>
      <c r="G111" s="133">
        <f>E111*F111</f>
        <v>0</v>
      </c>
      <c r="H111" s="156"/>
      <c r="I111" s="133"/>
      <c r="J111" s="156"/>
      <c r="K111" s="133"/>
      <c r="L111" s="133">
        <f>K111+I111+G111</f>
        <v>0</v>
      </c>
      <c r="M111" s="181"/>
      <c r="N111" s="173"/>
      <c r="O111" s="250"/>
      <c r="P111" s="181"/>
      <c r="Q111" s="181"/>
    </row>
    <row r="112" spans="1:19" s="11" customFormat="1" ht="45">
      <c r="A112" s="280">
        <v>33</v>
      </c>
      <c r="B112" s="271" t="s">
        <v>63</v>
      </c>
      <c r="C112" s="280" t="s">
        <v>132</v>
      </c>
      <c r="D112" s="375"/>
      <c r="E112" s="360">
        <f>5.69+17.6</f>
        <v>23.290000000000003</v>
      </c>
      <c r="F112" s="286"/>
      <c r="G112" s="287"/>
      <c r="H112" s="286"/>
      <c r="I112" s="287"/>
      <c r="J112" s="286"/>
      <c r="K112" s="287"/>
      <c r="L112" s="287"/>
      <c r="M112" s="173"/>
      <c r="N112" s="180"/>
      <c r="O112" s="250"/>
      <c r="P112" s="173"/>
      <c r="Q112" s="173"/>
    </row>
    <row r="113" spans="1:17" s="11" customFormat="1" ht="17.399999999999999">
      <c r="A113" s="848"/>
      <c r="B113" s="113" t="s">
        <v>42</v>
      </c>
      <c r="C113" s="871" t="s">
        <v>133</v>
      </c>
      <c r="D113" s="115">
        <v>1</v>
      </c>
      <c r="E113" s="116">
        <f>D113*E112</f>
        <v>23.290000000000003</v>
      </c>
      <c r="F113" s="117"/>
      <c r="G113" s="69"/>
      <c r="H113" s="117"/>
      <c r="I113" s="69">
        <f>H113*E113</f>
        <v>0</v>
      </c>
      <c r="J113" s="117"/>
      <c r="K113" s="69"/>
      <c r="L113" s="69">
        <f>K113+I113+G113</f>
        <v>0</v>
      </c>
      <c r="M113" s="173"/>
      <c r="N113" s="229"/>
      <c r="O113" s="250"/>
      <c r="P113" s="173"/>
      <c r="Q113" s="173"/>
    </row>
    <row r="114" spans="1:17" s="11" customFormat="1">
      <c r="A114" s="108"/>
      <c r="B114" s="113" t="s">
        <v>49</v>
      </c>
      <c r="C114" s="848" t="s">
        <v>62</v>
      </c>
      <c r="D114" s="566">
        <v>2.9999999999999997E-4</v>
      </c>
      <c r="E114" s="94">
        <f>D114*E112</f>
        <v>6.9870000000000002E-3</v>
      </c>
      <c r="F114" s="93"/>
      <c r="G114" s="146"/>
      <c r="H114" s="94"/>
      <c r="I114" s="129"/>
      <c r="J114" s="94"/>
      <c r="K114" s="120">
        <f>J114*E114</f>
        <v>0</v>
      </c>
      <c r="L114" s="120">
        <f>K114+I114+G114</f>
        <v>0</v>
      </c>
      <c r="M114" s="173"/>
      <c r="N114" s="173"/>
      <c r="O114" s="250"/>
      <c r="P114" s="173"/>
      <c r="Q114" s="173"/>
    </row>
    <row r="115" spans="1:17" s="11" customFormat="1" ht="30">
      <c r="A115" s="848"/>
      <c r="B115" s="51" t="s">
        <v>273</v>
      </c>
      <c r="C115" s="848" t="s">
        <v>57</v>
      </c>
      <c r="D115" s="94">
        <f>(25.1+0.2+2.7)*0.01</f>
        <v>0.28000000000000003</v>
      </c>
      <c r="E115" s="94">
        <f>D115*E112</f>
        <v>6.5212000000000012</v>
      </c>
      <c r="F115" s="117"/>
      <c r="G115" s="69">
        <f>F115*E115</f>
        <v>0</v>
      </c>
      <c r="H115" s="117"/>
      <c r="I115" s="69"/>
      <c r="J115" s="117"/>
      <c r="K115" s="69"/>
      <c r="L115" s="69">
        <f>K115+I115+G115</f>
        <v>0</v>
      </c>
      <c r="M115" s="173"/>
      <c r="N115" s="173"/>
      <c r="O115" s="250"/>
      <c r="P115" s="173"/>
      <c r="Q115" s="173"/>
    </row>
    <row r="116" spans="1:17" s="326" customFormat="1" ht="21.9" customHeight="1">
      <c r="A116" s="675"/>
      <c r="B116" s="690" t="s">
        <v>64</v>
      </c>
      <c r="C116" s="708" t="s">
        <v>57</v>
      </c>
      <c r="D116" s="709">
        <v>0.15</v>
      </c>
      <c r="E116" s="929">
        <f>D116*E112</f>
        <v>3.4935000000000005</v>
      </c>
      <c r="F116" s="679"/>
      <c r="G116" s="679">
        <f>F116*E116</f>
        <v>0</v>
      </c>
      <c r="H116" s="675"/>
      <c r="I116" s="679"/>
      <c r="J116" s="675"/>
      <c r="K116" s="675"/>
      <c r="L116" s="679">
        <f>K116+I116+G116</f>
        <v>0</v>
      </c>
    </row>
    <row r="117" spans="1:17" s="11" customFormat="1">
      <c r="A117" s="108"/>
      <c r="B117" s="147" t="s">
        <v>51</v>
      </c>
      <c r="C117" s="848" t="s">
        <v>2</v>
      </c>
      <c r="D117" s="566">
        <v>1.9E-3</v>
      </c>
      <c r="E117" s="94">
        <f>D117*E112</f>
        <v>4.4251000000000006E-2</v>
      </c>
      <c r="F117" s="94"/>
      <c r="G117" s="120">
        <f>F117*E117</f>
        <v>0</v>
      </c>
      <c r="H117" s="94"/>
      <c r="I117" s="129"/>
      <c r="J117" s="128"/>
      <c r="K117" s="129"/>
      <c r="L117" s="120">
        <f>K117+I117+G117</f>
        <v>0</v>
      </c>
      <c r="M117" s="173"/>
      <c r="N117" s="173"/>
      <c r="O117" s="250"/>
      <c r="P117" s="173"/>
      <c r="Q117" s="173"/>
    </row>
    <row r="118" spans="1:17" s="12" customFormat="1" ht="27.6">
      <c r="A118" s="303">
        <v>34</v>
      </c>
      <c r="B118" s="379" t="s">
        <v>270</v>
      </c>
      <c r="C118" s="280" t="s">
        <v>130</v>
      </c>
      <c r="D118" s="375"/>
      <c r="E118" s="360">
        <v>39</v>
      </c>
      <c r="F118" s="360"/>
      <c r="G118" s="277"/>
      <c r="H118" s="360"/>
      <c r="I118" s="382"/>
      <c r="J118" s="383"/>
      <c r="K118" s="382"/>
      <c r="L118" s="277"/>
      <c r="M118" s="180"/>
      <c r="N118" s="181"/>
      <c r="O118" s="250"/>
      <c r="P118" s="180"/>
      <c r="Q118" s="180"/>
    </row>
    <row r="119" spans="1:17" s="48" customFormat="1">
      <c r="A119" s="151"/>
      <c r="B119" s="113" t="s">
        <v>65</v>
      </c>
      <c r="C119" s="848" t="s">
        <v>43</v>
      </c>
      <c r="D119" s="201">
        <v>0.82899999999999996</v>
      </c>
      <c r="E119" s="94">
        <f>D119*E118</f>
        <v>32.330999999999996</v>
      </c>
      <c r="F119" s="197"/>
      <c r="G119" s="69"/>
      <c r="H119" s="197"/>
      <c r="I119" s="202">
        <f>H119*E119</f>
        <v>0</v>
      </c>
      <c r="J119" s="197"/>
      <c r="K119" s="202"/>
      <c r="L119" s="120">
        <f>K119+I119+G119</f>
        <v>0</v>
      </c>
      <c r="N119" s="173"/>
      <c r="O119" s="250"/>
    </row>
    <row r="120" spans="1:17" s="181" customFormat="1">
      <c r="A120" s="848"/>
      <c r="B120" s="113" t="s">
        <v>49</v>
      </c>
      <c r="C120" s="848" t="s">
        <v>2</v>
      </c>
      <c r="D120" s="115">
        <v>3.8999999999999998E-3</v>
      </c>
      <c r="E120" s="116">
        <f>D120*E118</f>
        <v>0.15209999999999999</v>
      </c>
      <c r="F120" s="117"/>
      <c r="G120" s="69"/>
      <c r="H120" s="117"/>
      <c r="I120" s="69"/>
      <c r="J120" s="117"/>
      <c r="K120" s="152">
        <f>J120*E120</f>
        <v>0</v>
      </c>
      <c r="L120" s="152">
        <f>K120+I120+G120</f>
        <v>0</v>
      </c>
      <c r="N120" s="173"/>
      <c r="O120" s="250"/>
    </row>
    <row r="121" spans="1:17" s="173" customFormat="1" ht="17.399999999999999">
      <c r="A121" s="848"/>
      <c r="B121" s="51" t="s">
        <v>271</v>
      </c>
      <c r="C121" s="848" t="s">
        <v>123</v>
      </c>
      <c r="D121" s="126">
        <v>1.03</v>
      </c>
      <c r="E121" s="127">
        <f>D121*E118</f>
        <v>40.17</v>
      </c>
      <c r="F121" s="197"/>
      <c r="G121" s="120">
        <f>F121*E121</f>
        <v>0</v>
      </c>
      <c r="H121" s="117"/>
      <c r="I121" s="69"/>
      <c r="J121" s="117"/>
      <c r="K121" s="69"/>
      <c r="L121" s="69">
        <f>K121+I121+G121</f>
        <v>0</v>
      </c>
      <c r="O121" s="250"/>
    </row>
    <row r="122" spans="1:17" s="181" customFormat="1">
      <c r="A122" s="157"/>
      <c r="B122" s="51" t="s">
        <v>51</v>
      </c>
      <c r="C122" s="848" t="s">
        <v>2</v>
      </c>
      <c r="D122" s="566">
        <v>1.6E-2</v>
      </c>
      <c r="E122" s="94">
        <f>D122*E118</f>
        <v>0.624</v>
      </c>
      <c r="F122" s="117"/>
      <c r="G122" s="69">
        <f>F122*E122</f>
        <v>0</v>
      </c>
      <c r="H122" s="150"/>
      <c r="I122" s="54"/>
      <c r="J122" s="150"/>
      <c r="K122" s="54"/>
      <c r="L122" s="69">
        <f>K122+I122+G122</f>
        <v>0</v>
      </c>
      <c r="N122" s="173"/>
      <c r="O122" s="250"/>
    </row>
    <row r="123" spans="1:17" s="40" customFormat="1">
      <c r="A123" s="151"/>
      <c r="B123" s="118"/>
      <c r="C123" s="848"/>
      <c r="D123" s="566"/>
      <c r="E123" s="94"/>
      <c r="F123" s="117"/>
      <c r="G123" s="69"/>
      <c r="H123" s="117"/>
      <c r="I123" s="69"/>
      <c r="J123" s="117"/>
      <c r="K123" s="69"/>
      <c r="L123" s="69"/>
      <c r="O123" s="250"/>
    </row>
    <row r="124" spans="1:17" s="173" customFormat="1">
      <c r="A124" s="848"/>
      <c r="B124" s="113"/>
      <c r="C124" s="848"/>
      <c r="D124" s="115"/>
      <c r="E124" s="116"/>
      <c r="F124" s="117"/>
      <c r="G124" s="69"/>
      <c r="H124" s="117"/>
      <c r="I124" s="69"/>
      <c r="J124" s="117"/>
      <c r="K124" s="69"/>
      <c r="L124" s="69"/>
      <c r="O124" s="250"/>
    </row>
    <row r="125" spans="1:17" s="173" customFormat="1" ht="16.5" customHeight="1">
      <c r="A125" s="269"/>
      <c r="B125" s="271" t="s">
        <v>80</v>
      </c>
      <c r="C125" s="272"/>
      <c r="D125" s="273"/>
      <c r="E125" s="274"/>
      <c r="F125" s="274"/>
      <c r="G125" s="835">
        <f>SUM(G9:G124)</f>
        <v>0</v>
      </c>
      <c r="H125" s="274"/>
      <c r="I125" s="277">
        <f>SUM(I9:I124)</f>
        <v>0</v>
      </c>
      <c r="J125" s="275"/>
      <c r="K125" s="277">
        <f>SUM(K9:K124)</f>
        <v>0</v>
      </c>
      <c r="L125" s="277">
        <f>SUM(L9:L124)</f>
        <v>0</v>
      </c>
      <c r="O125" s="250"/>
    </row>
    <row r="126" spans="1:17" s="173" customFormat="1" ht="16.5" customHeight="1">
      <c r="A126" s="682"/>
      <c r="B126" s="690" t="s">
        <v>267</v>
      </c>
      <c r="C126" s="825">
        <v>0.05</v>
      </c>
      <c r="D126" s="684"/>
      <c r="E126" s="685"/>
      <c r="F126" s="685"/>
      <c r="G126" s="688"/>
      <c r="H126" s="685"/>
      <c r="I126" s="688"/>
      <c r="J126" s="687"/>
      <c r="K126" s="688"/>
      <c r="L126" s="688">
        <f>G125*C126</f>
        <v>0</v>
      </c>
      <c r="O126" s="250"/>
    </row>
    <row r="127" spans="1:17" s="173" customFormat="1" ht="16.5" customHeight="1">
      <c r="A127" s="682"/>
      <c r="B127" s="122" t="s">
        <v>21</v>
      </c>
      <c r="C127" s="675"/>
      <c r="D127" s="684"/>
      <c r="E127" s="685"/>
      <c r="F127" s="685"/>
      <c r="G127" s="688"/>
      <c r="H127" s="685"/>
      <c r="I127" s="688"/>
      <c r="J127" s="687"/>
      <c r="K127" s="688"/>
      <c r="L127" s="826">
        <f>L125+L126</f>
        <v>0</v>
      </c>
      <c r="O127" s="250"/>
    </row>
    <row r="128" spans="1:17" s="261" customFormat="1">
      <c r="A128" s="140"/>
      <c r="B128" s="119" t="s">
        <v>81</v>
      </c>
      <c r="C128" s="124" t="s">
        <v>82</v>
      </c>
      <c r="D128" s="110"/>
      <c r="E128" s="94"/>
      <c r="F128" s="94"/>
      <c r="G128" s="120"/>
      <c r="H128" s="94"/>
      <c r="I128" s="94"/>
      <c r="J128" s="94"/>
      <c r="K128" s="120"/>
      <c r="L128" s="120">
        <f>(L127)*C128</f>
        <v>0</v>
      </c>
      <c r="N128" s="173"/>
      <c r="O128" s="250"/>
    </row>
    <row r="129" spans="1:15" s="262" customFormat="1">
      <c r="A129" s="140"/>
      <c r="B129" s="122" t="s">
        <v>21</v>
      </c>
      <c r="C129" s="148"/>
      <c r="D129" s="125"/>
      <c r="E129" s="130"/>
      <c r="F129" s="130"/>
      <c r="G129" s="131"/>
      <c r="H129" s="130"/>
      <c r="I129" s="130"/>
      <c r="J129" s="130"/>
      <c r="K129" s="131"/>
      <c r="L129" s="131">
        <f>L128+L127</f>
        <v>0</v>
      </c>
      <c r="O129" s="250"/>
    </row>
    <row r="130" spans="1:15" s="261" customFormat="1">
      <c r="A130" s="140"/>
      <c r="B130" s="119" t="s">
        <v>84</v>
      </c>
      <c r="C130" s="124" t="s">
        <v>83</v>
      </c>
      <c r="D130" s="110"/>
      <c r="E130" s="94"/>
      <c r="F130" s="94"/>
      <c r="G130" s="120"/>
      <c r="H130" s="94"/>
      <c r="I130" s="94"/>
      <c r="J130" s="94"/>
      <c r="K130" s="120"/>
      <c r="L130" s="120">
        <f>L129*C130</f>
        <v>0</v>
      </c>
      <c r="O130" s="250"/>
    </row>
    <row r="131" spans="1:15" s="260" customFormat="1">
      <c r="A131" s="140"/>
      <c r="B131" s="52" t="s">
        <v>22</v>
      </c>
      <c r="C131" s="434"/>
      <c r="D131" s="125"/>
      <c r="E131" s="130"/>
      <c r="F131" s="130"/>
      <c r="G131" s="131"/>
      <c r="H131" s="130"/>
      <c r="I131" s="130"/>
      <c r="J131" s="130"/>
      <c r="K131" s="131"/>
      <c r="L131" s="131">
        <f>SUM(L129:L130)</f>
        <v>0</v>
      </c>
      <c r="O131" s="250"/>
    </row>
    <row r="132" spans="1:15">
      <c r="C132" s="159"/>
      <c r="D132" s="160"/>
      <c r="E132" s="161"/>
      <c r="F132" s="162"/>
      <c r="G132" s="65"/>
      <c r="H132" s="162"/>
      <c r="I132" s="162"/>
      <c r="J132" s="162"/>
      <c r="K132" s="162"/>
      <c r="L132" s="161"/>
    </row>
    <row r="133" spans="1:15">
      <c r="B133" s="57"/>
      <c r="C133" s="49"/>
      <c r="D133" s="163"/>
      <c r="E133" s="164"/>
      <c r="F133" s="164"/>
      <c r="G133" s="165"/>
      <c r="H133" s="166"/>
      <c r="I133" s="166"/>
      <c r="J133" s="166"/>
      <c r="K133" s="166"/>
      <c r="L133" s="162"/>
    </row>
    <row r="134" spans="1:15" ht="41.25" customHeight="1">
      <c r="B134" s="57"/>
      <c r="C134" s="57"/>
      <c r="D134" s="167"/>
      <c r="E134" s="164"/>
      <c r="F134" s="164"/>
      <c r="G134" s="58"/>
      <c r="H134" s="168"/>
      <c r="I134" s="168"/>
      <c r="J134" s="168"/>
      <c r="K134" s="168"/>
      <c r="L134" s="161"/>
    </row>
    <row r="135" spans="1:15" ht="20.25" customHeight="1">
      <c r="B135" s="57"/>
      <c r="C135" s="57"/>
      <c r="D135" s="167"/>
      <c r="E135" s="164"/>
      <c r="F135" s="164"/>
      <c r="G135" s="58"/>
      <c r="H135" s="169"/>
      <c r="I135" s="169"/>
      <c r="J135" s="169"/>
      <c r="K135" s="169"/>
      <c r="L135" s="161"/>
    </row>
    <row r="136" spans="1:15">
      <c r="D136" s="160"/>
      <c r="E136" s="161"/>
      <c r="F136" s="161"/>
      <c r="G136" s="170"/>
      <c r="H136" s="161"/>
      <c r="I136" s="161"/>
      <c r="J136" s="161"/>
      <c r="K136" s="161"/>
      <c r="L136" s="161"/>
    </row>
    <row r="137" spans="1:15">
      <c r="D137" s="160"/>
      <c r="E137" s="161"/>
      <c r="F137" s="161"/>
      <c r="G137" s="170"/>
      <c r="H137" s="161"/>
      <c r="I137" s="161"/>
      <c r="J137" s="161"/>
      <c r="K137" s="161"/>
      <c r="L137" s="161"/>
    </row>
    <row r="138" spans="1:15">
      <c r="D138" s="160"/>
      <c r="E138" s="161"/>
      <c r="F138" s="161"/>
      <c r="G138" s="170"/>
      <c r="H138" s="161"/>
      <c r="I138" s="161"/>
      <c r="J138" s="161"/>
      <c r="K138" s="161"/>
      <c r="L138" s="161"/>
    </row>
    <row r="139" spans="1:15">
      <c r="D139" s="160"/>
      <c r="E139" s="161"/>
      <c r="F139" s="161"/>
      <c r="G139" s="170"/>
      <c r="H139" s="161"/>
      <c r="I139" s="161"/>
      <c r="J139" s="161"/>
      <c r="K139" s="161"/>
      <c r="L139" s="161"/>
    </row>
    <row r="140" spans="1:15">
      <c r="D140" s="160"/>
      <c r="E140" s="161"/>
      <c r="F140" s="161"/>
      <c r="G140" s="170"/>
      <c r="H140" s="161"/>
      <c r="I140" s="161"/>
      <c r="J140" s="161"/>
      <c r="K140" s="161"/>
      <c r="L140" s="161"/>
    </row>
    <row r="141" spans="1:15">
      <c r="D141" s="160"/>
      <c r="E141" s="161"/>
      <c r="F141" s="161"/>
      <c r="G141" s="170"/>
      <c r="H141" s="161"/>
      <c r="I141" s="161"/>
      <c r="J141" s="161"/>
      <c r="K141" s="161"/>
      <c r="L141" s="161"/>
    </row>
    <row r="142" spans="1:15">
      <c r="D142" s="160"/>
      <c r="E142" s="161"/>
      <c r="F142" s="161"/>
      <c r="G142" s="170"/>
      <c r="H142" s="161"/>
      <c r="I142" s="161"/>
      <c r="J142" s="161"/>
      <c r="K142" s="161"/>
      <c r="L142" s="161"/>
    </row>
    <row r="143" spans="1:15">
      <c r="D143" s="160"/>
      <c r="E143" s="161"/>
      <c r="F143" s="161"/>
      <c r="G143" s="170"/>
      <c r="H143" s="161"/>
      <c r="I143" s="161"/>
      <c r="J143" s="161"/>
      <c r="K143" s="161"/>
      <c r="L143" s="161"/>
    </row>
    <row r="144" spans="1:15">
      <c r="D144" s="160"/>
      <c r="E144" s="161"/>
      <c r="F144" s="161"/>
      <c r="G144" s="170"/>
      <c r="H144" s="161"/>
      <c r="I144" s="161"/>
      <c r="J144" s="161"/>
      <c r="K144" s="161"/>
      <c r="L144" s="161"/>
    </row>
    <row r="145" spans="1:19">
      <c r="D145" s="160"/>
      <c r="E145" s="161"/>
      <c r="F145" s="161"/>
      <c r="G145" s="170"/>
      <c r="H145" s="161"/>
      <c r="I145" s="161"/>
      <c r="J145" s="161"/>
      <c r="K145" s="161"/>
      <c r="L145" s="161"/>
    </row>
    <row r="146" spans="1:19">
      <c r="D146" s="160"/>
      <c r="E146" s="161"/>
      <c r="F146" s="161"/>
      <c r="G146" s="170"/>
      <c r="H146" s="161"/>
      <c r="I146" s="161"/>
      <c r="J146" s="161"/>
      <c r="K146" s="161"/>
      <c r="L146" s="161"/>
    </row>
    <row r="147" spans="1:19" s="198" customFormat="1">
      <c r="A147" s="61"/>
      <c r="B147" s="17"/>
      <c r="C147" s="50"/>
      <c r="D147" s="160"/>
      <c r="E147" s="161"/>
      <c r="F147" s="161"/>
      <c r="G147" s="170"/>
      <c r="H147" s="161"/>
      <c r="I147" s="161"/>
      <c r="J147" s="161"/>
      <c r="K147" s="161"/>
      <c r="L147" s="161"/>
      <c r="M147" s="228"/>
      <c r="N147" s="228"/>
      <c r="O147" s="228"/>
      <c r="P147" s="228"/>
      <c r="Q147" s="228"/>
      <c r="R147" s="228"/>
      <c r="S147" s="228"/>
    </row>
    <row r="148" spans="1:19" s="198" customFormat="1">
      <c r="A148" s="61"/>
      <c r="B148" s="17"/>
      <c r="C148" s="50"/>
      <c r="D148" s="160"/>
      <c r="E148" s="161"/>
      <c r="F148" s="161"/>
      <c r="G148" s="170"/>
      <c r="H148" s="161"/>
      <c r="I148" s="161"/>
      <c r="J148" s="161"/>
      <c r="K148" s="161"/>
      <c r="L148" s="161"/>
      <c r="M148" s="228"/>
      <c r="N148" s="228"/>
      <c r="O148" s="228"/>
      <c r="P148" s="228"/>
      <c r="Q148" s="228"/>
      <c r="R148" s="228"/>
      <c r="S148" s="228"/>
    </row>
    <row r="149" spans="1:19" s="198" customFormat="1">
      <c r="A149" s="61"/>
      <c r="B149" s="17"/>
      <c r="C149" s="50"/>
      <c r="D149" s="160"/>
      <c r="E149" s="161"/>
      <c r="F149" s="161"/>
      <c r="G149" s="170"/>
      <c r="H149" s="161"/>
      <c r="I149" s="161"/>
      <c r="J149" s="161"/>
      <c r="K149" s="161"/>
      <c r="L149" s="161"/>
      <c r="M149" s="228"/>
      <c r="N149" s="228"/>
      <c r="O149" s="228"/>
      <c r="P149" s="228"/>
      <c r="Q149" s="228"/>
      <c r="R149" s="228"/>
      <c r="S149" s="228"/>
    </row>
    <row r="150" spans="1:19" s="198" customFormat="1">
      <c r="A150" s="61"/>
      <c r="B150" s="17"/>
      <c r="C150" s="50"/>
      <c r="D150" s="160"/>
      <c r="E150" s="161"/>
      <c r="F150" s="161"/>
      <c r="G150" s="170"/>
      <c r="H150" s="161"/>
      <c r="I150" s="161"/>
      <c r="J150" s="161"/>
      <c r="K150" s="161"/>
      <c r="L150" s="161"/>
      <c r="M150" s="228"/>
      <c r="N150" s="228"/>
      <c r="O150" s="228"/>
      <c r="P150" s="228"/>
      <c r="Q150" s="228"/>
      <c r="R150" s="228"/>
      <c r="S150" s="228"/>
    </row>
    <row r="151" spans="1:19" s="198" customFormat="1">
      <c r="A151" s="61"/>
      <c r="B151" s="17"/>
      <c r="C151" s="50"/>
      <c r="D151" s="160"/>
      <c r="E151" s="161"/>
      <c r="F151" s="161"/>
      <c r="G151" s="170"/>
      <c r="H151" s="161"/>
      <c r="I151" s="161"/>
      <c r="J151" s="161"/>
      <c r="K151" s="161"/>
      <c r="L151" s="161"/>
      <c r="M151" s="228"/>
      <c r="N151" s="228"/>
      <c r="O151" s="228"/>
      <c r="P151" s="228"/>
      <c r="Q151" s="228"/>
      <c r="R151" s="228"/>
      <c r="S151" s="228"/>
    </row>
    <row r="152" spans="1:19" s="198" customFormat="1">
      <c r="A152" s="61"/>
      <c r="B152" s="17"/>
      <c r="C152" s="50"/>
      <c r="D152" s="160"/>
      <c r="E152" s="161"/>
      <c r="F152" s="161"/>
      <c r="G152" s="170"/>
      <c r="H152" s="161"/>
      <c r="I152" s="161"/>
      <c r="J152" s="161"/>
      <c r="K152" s="161"/>
      <c r="L152" s="161"/>
      <c r="M152" s="228"/>
      <c r="N152" s="228"/>
      <c r="O152" s="228"/>
      <c r="P152" s="228"/>
      <c r="Q152" s="228"/>
      <c r="R152" s="228"/>
      <c r="S152" s="228"/>
    </row>
    <row r="153" spans="1:19" s="198" customFormat="1">
      <c r="A153" s="61"/>
      <c r="B153" s="17"/>
      <c r="C153" s="50"/>
      <c r="D153" s="160"/>
      <c r="E153" s="161"/>
      <c r="F153" s="161"/>
      <c r="G153" s="170"/>
      <c r="H153" s="161"/>
      <c r="I153" s="161"/>
      <c r="J153" s="161"/>
      <c r="K153" s="161"/>
      <c r="L153" s="161"/>
      <c r="M153" s="228"/>
      <c r="N153" s="228"/>
      <c r="O153" s="228"/>
      <c r="P153" s="228"/>
      <c r="Q153" s="228"/>
      <c r="R153" s="228"/>
      <c r="S153" s="228"/>
    </row>
    <row r="154" spans="1:19" s="198" customFormat="1">
      <c r="A154" s="61"/>
      <c r="B154" s="17"/>
      <c r="C154" s="50"/>
      <c r="D154" s="160"/>
      <c r="E154" s="161"/>
      <c r="F154" s="161"/>
      <c r="G154" s="170"/>
      <c r="H154" s="161"/>
      <c r="I154" s="161"/>
      <c r="J154" s="161"/>
      <c r="K154" s="161"/>
      <c r="L154" s="161"/>
      <c r="M154" s="228"/>
      <c r="N154" s="228"/>
      <c r="O154" s="228"/>
      <c r="P154" s="228"/>
      <c r="Q154" s="228"/>
      <c r="R154" s="228"/>
      <c r="S154" s="228"/>
    </row>
    <row r="155" spans="1:19" s="198" customFormat="1">
      <c r="A155" s="61"/>
      <c r="B155" s="17"/>
      <c r="C155" s="50"/>
      <c r="D155" s="160"/>
      <c r="E155" s="161"/>
      <c r="F155" s="161"/>
      <c r="G155" s="170"/>
      <c r="H155" s="161"/>
      <c r="I155" s="161"/>
      <c r="J155" s="161"/>
      <c r="K155" s="161"/>
      <c r="L155" s="161"/>
      <c r="M155" s="228"/>
      <c r="N155" s="228"/>
      <c r="O155" s="228"/>
      <c r="P155" s="228"/>
      <c r="Q155" s="228"/>
      <c r="R155" s="228"/>
      <c r="S155" s="228"/>
    </row>
    <row r="156" spans="1:19" s="198" customFormat="1">
      <c r="A156" s="61"/>
      <c r="B156" s="17"/>
      <c r="C156" s="50"/>
      <c r="D156" s="160"/>
      <c r="E156" s="161"/>
      <c r="F156" s="161"/>
      <c r="G156" s="170"/>
      <c r="H156" s="161"/>
      <c r="I156" s="161"/>
      <c r="J156" s="161"/>
      <c r="K156" s="161"/>
      <c r="L156" s="161"/>
      <c r="M156" s="228"/>
      <c r="N156" s="228"/>
      <c r="O156" s="228"/>
      <c r="P156" s="228"/>
      <c r="Q156" s="228"/>
      <c r="R156" s="228"/>
      <c r="S156" s="228"/>
    </row>
    <row r="157" spans="1:19" s="198" customFormat="1">
      <c r="A157" s="61"/>
      <c r="B157" s="17"/>
      <c r="C157" s="50"/>
      <c r="D157" s="160"/>
      <c r="E157" s="161"/>
      <c r="F157" s="161"/>
      <c r="G157" s="170"/>
      <c r="H157" s="161"/>
      <c r="I157" s="161"/>
      <c r="J157" s="161"/>
      <c r="K157" s="161"/>
      <c r="L157" s="161"/>
      <c r="M157" s="228"/>
      <c r="N157" s="228"/>
      <c r="O157" s="228"/>
      <c r="P157" s="228"/>
      <c r="Q157" s="228"/>
      <c r="R157" s="228"/>
      <c r="S157" s="228"/>
    </row>
    <row r="158" spans="1:19" s="198" customFormat="1">
      <c r="A158" s="61"/>
      <c r="B158" s="17"/>
      <c r="C158" s="50"/>
      <c r="D158" s="171"/>
      <c r="E158" s="170"/>
      <c r="F158" s="170"/>
      <c r="G158" s="170"/>
      <c r="H158" s="170"/>
      <c r="I158" s="170"/>
      <c r="J158" s="170"/>
      <c r="K158" s="170"/>
      <c r="L158" s="170"/>
      <c r="M158" s="228"/>
      <c r="N158" s="228"/>
      <c r="O158" s="228"/>
      <c r="P158" s="228"/>
      <c r="Q158" s="228"/>
      <c r="R158" s="228"/>
      <c r="S158" s="228"/>
    </row>
    <row r="159" spans="1:19" s="198" customFormat="1">
      <c r="A159" s="61"/>
      <c r="B159" s="17"/>
      <c r="C159" s="50"/>
      <c r="D159" s="171"/>
      <c r="E159" s="170"/>
      <c r="F159" s="170"/>
      <c r="G159" s="170"/>
      <c r="H159" s="170"/>
      <c r="I159" s="170"/>
      <c r="J159" s="170"/>
      <c r="K159" s="170"/>
      <c r="L159" s="170"/>
      <c r="M159" s="228"/>
      <c r="N159" s="228"/>
      <c r="O159" s="228"/>
      <c r="P159" s="228"/>
      <c r="Q159" s="228"/>
      <c r="R159" s="228"/>
      <c r="S159" s="228"/>
    </row>
    <row r="160" spans="1:19" s="198" customFormat="1">
      <c r="A160" s="61"/>
      <c r="B160" s="17"/>
      <c r="C160" s="50"/>
      <c r="D160" s="171"/>
      <c r="E160" s="170"/>
      <c r="F160" s="170"/>
      <c r="G160" s="170"/>
      <c r="H160" s="170"/>
      <c r="I160" s="170"/>
      <c r="J160" s="170"/>
      <c r="K160" s="170"/>
      <c r="L160" s="170"/>
      <c r="M160" s="228"/>
      <c r="N160" s="228"/>
      <c r="O160" s="228"/>
      <c r="P160" s="228"/>
      <c r="Q160" s="228"/>
      <c r="R160" s="228"/>
      <c r="S160" s="228"/>
    </row>
    <row r="161" spans="1:19" s="198" customFormat="1">
      <c r="A161" s="61"/>
      <c r="B161" s="17"/>
      <c r="C161" s="50"/>
      <c r="D161" s="171"/>
      <c r="E161" s="171"/>
      <c r="F161" s="171"/>
      <c r="G161" s="171"/>
      <c r="H161" s="171"/>
      <c r="I161" s="171"/>
      <c r="J161" s="171"/>
      <c r="K161" s="171"/>
      <c r="L161" s="171"/>
      <c r="M161" s="228"/>
      <c r="N161" s="228"/>
      <c r="O161" s="228"/>
      <c r="P161" s="228"/>
      <c r="Q161" s="228"/>
      <c r="R161" s="228"/>
      <c r="S161" s="228"/>
    </row>
  </sheetData>
  <autoFilter ref="A7:L160"/>
  <mergeCells count="10">
    <mergeCell ref="L5:L6"/>
    <mergeCell ref="B2:J2"/>
    <mergeCell ref="B3:I3"/>
    <mergeCell ref="A5:A6"/>
    <mergeCell ref="B5:B6"/>
    <mergeCell ref="C5:C6"/>
    <mergeCell ref="D5:E5"/>
    <mergeCell ref="F5:G5"/>
    <mergeCell ref="H5:I5"/>
    <mergeCell ref="J5:K5"/>
  </mergeCells>
  <printOptions horizontalCentered="1"/>
  <pageMargins left="0.118110236220472" right="0.118110236220472" top="0.31299212599999998" bottom="0.25" header="0.66929133858267698" footer="0.31496062992126"/>
  <pageSetup fitToHeight="0" orientation="landscape" r:id="rId1"/>
  <drawing r:id="rId2"/>
  <legacyDrawing r:id="rId3"/>
  <controls>
    <mc:AlternateContent xmlns:mc="http://schemas.openxmlformats.org/markup-compatibility/2006">
      <mc:Choice Requires="x14">
        <control shapeId="117761" r:id="rId4" name="Control 1">
          <controlPr defaultSize="0" r:id="rId5">
            <anchor moveWithCells="1">
              <from>
                <xdr:col>12</xdr:col>
                <xdr:colOff>228600</xdr:colOff>
                <xdr:row>98</xdr:row>
                <xdr:rowOff>53340</xdr:rowOff>
              </from>
              <to>
                <xdr:col>12</xdr:col>
                <xdr:colOff>449580</xdr:colOff>
                <xdr:row>98</xdr:row>
                <xdr:rowOff>289560</xdr:rowOff>
              </to>
            </anchor>
          </controlPr>
        </control>
      </mc:Choice>
      <mc:Fallback>
        <control shapeId="117761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თ.ფ-1</vt:lpstr>
      <vt:lpstr>თ.ფ-1 (2)</vt:lpstr>
      <vt:lpstr>გბ</vt:lpstr>
      <vt:lpstr>კრებ-5</vt:lpstr>
      <vt:lpstr>5-1-სამ-ირაო</vt:lpstr>
      <vt:lpstr>5-2-წკ </vt:lpstr>
      <vt:lpstr>5-3 ელ </vt:lpstr>
      <vt:lpstr>5-4-ვკ  </vt:lpstr>
      <vt:lpstr>5-5-ეზო-ირაო </vt:lpstr>
      <vt:lpstr>'5-1-სამ-ირაო'!Print_Area</vt:lpstr>
      <vt:lpstr>'5-2-წკ '!Print_Area</vt:lpstr>
      <vt:lpstr>'5-4-ვკ  '!Print_Area</vt:lpstr>
      <vt:lpstr>'5-5-ეზო-ირაო '!Print_Area</vt:lpstr>
      <vt:lpstr>გბ!Print_Area</vt:lpstr>
      <vt:lpstr>'კრებ-5'!Print_Area</vt:lpstr>
      <vt:lpstr>'5-1-სამ-ირაო'!Print_Titles</vt:lpstr>
      <vt:lpstr>'5-2-წკ '!Print_Titles</vt:lpstr>
      <vt:lpstr>'5-4-ვკ  '!Print_Titles</vt:lpstr>
      <vt:lpstr>'5-5-ეზო-ირაო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Customer</cp:lastModifiedBy>
  <cp:lastPrinted>2021-07-24T07:56:05Z</cp:lastPrinted>
  <dcterms:created xsi:type="dcterms:W3CDTF">2016-12-11T22:18:00Z</dcterms:created>
  <dcterms:modified xsi:type="dcterms:W3CDTF">2021-08-13T16:33:48Z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